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ssets\docs\"/>
    </mc:Choice>
  </mc:AlternateContent>
  <xr:revisionPtr revIDLastSave="0" documentId="8_{78F958F6-FC69-49E1-B45B-10BA2891F704}" xr6:coauthVersionLast="47" xr6:coauthVersionMax="47" xr10:uidLastSave="{00000000-0000-0000-0000-000000000000}"/>
  <bookViews>
    <workbookView xWindow="1470" yWindow="1470" windowWidth="21600" windowHeight="11325" xr2:uid="{A21D64E9-D587-48EC-ABF1-410CA39ABDB5}"/>
  </bookViews>
  <sheets>
    <sheet name="VACA" sheetId="4" r:id="rId1"/>
    <sheet name="SICK-12 MONTH" sheetId="2" r:id="rId2"/>
    <sheet name="SICN-12 MONTH" sheetId="3" r:id="rId3"/>
    <sheet name="SICK-9 MONTH" sheetId="11" r:id="rId4"/>
    <sheet name="SICN-9 MONTH" sheetId="12" r:id="rId5"/>
    <sheet name="2021 PAYROLL SCHEDULE" sheetId="9" r:id="rId6"/>
    <sheet name="2022 PAYROLL SCHEDULE" sheetId="10" r:id="rId7"/>
    <sheet name="FORMULAS" sheetId="1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2" l="1"/>
  <c r="E7" i="12"/>
  <c r="D8" i="12"/>
  <c r="D7" i="3"/>
  <c r="F7" i="3" s="1"/>
  <c r="E7" i="3"/>
  <c r="D8" i="3"/>
  <c r="F8" i="3" s="1"/>
  <c r="D7" i="11"/>
  <c r="F7" i="11" s="1"/>
  <c r="E7" i="11"/>
  <c r="D8" i="11"/>
  <c r="D7" i="2"/>
  <c r="E7" i="2"/>
  <c r="D8" i="2"/>
  <c r="D7" i="4"/>
  <c r="E13" i="4"/>
  <c r="E7" i="4"/>
  <c r="D8" i="4"/>
  <c r="E12" i="4"/>
  <c r="D12" i="4"/>
  <c r="F7" i="2"/>
  <c r="E15" i="12"/>
  <c r="D15" i="12"/>
  <c r="F15" i="12" s="1"/>
  <c r="C15" i="12"/>
  <c r="E14" i="12"/>
  <c r="D14" i="12"/>
  <c r="C14" i="12"/>
  <c r="E13" i="12"/>
  <c r="D13" i="12"/>
  <c r="F13" i="12" s="1"/>
  <c r="H13" i="12" s="1"/>
  <c r="C13" i="12"/>
  <c r="E12" i="12"/>
  <c r="D12" i="12"/>
  <c r="C12" i="12"/>
  <c r="E11" i="12"/>
  <c r="D11" i="12"/>
  <c r="C11" i="12"/>
  <c r="E10" i="12"/>
  <c r="D10" i="12"/>
  <c r="C10" i="12"/>
  <c r="E9" i="12"/>
  <c r="D9" i="12"/>
  <c r="C9" i="12"/>
  <c r="E8" i="12"/>
  <c r="C8" i="12"/>
  <c r="F7" i="12"/>
  <c r="C7" i="12"/>
  <c r="E15" i="11"/>
  <c r="D15" i="11"/>
  <c r="F15" i="11" s="1"/>
  <c r="C15" i="11"/>
  <c r="E14" i="11"/>
  <c r="D14" i="11"/>
  <c r="F14" i="11" s="1"/>
  <c r="C14" i="11"/>
  <c r="E13" i="11"/>
  <c r="D13" i="11"/>
  <c r="F13" i="11" s="1"/>
  <c r="H13" i="11" s="1"/>
  <c r="C13" i="11"/>
  <c r="E12" i="11"/>
  <c r="D12" i="11"/>
  <c r="C12" i="11"/>
  <c r="E11" i="11"/>
  <c r="D11" i="11"/>
  <c r="F11" i="11" s="1"/>
  <c r="H11" i="11" s="1"/>
  <c r="C11" i="11"/>
  <c r="E10" i="11"/>
  <c r="D10" i="11"/>
  <c r="C10" i="11"/>
  <c r="E9" i="11"/>
  <c r="D9" i="11"/>
  <c r="C9" i="11"/>
  <c r="E8" i="11"/>
  <c r="C8" i="11"/>
  <c r="C7" i="11"/>
  <c r="E11" i="3"/>
  <c r="D11" i="3"/>
  <c r="F11" i="3" s="1"/>
  <c r="D18" i="3"/>
  <c r="F18" i="3" s="1"/>
  <c r="E18" i="3"/>
  <c r="C18" i="3"/>
  <c r="E17" i="3"/>
  <c r="D17" i="3"/>
  <c r="C17" i="3"/>
  <c r="F16" i="3"/>
  <c r="E16" i="3"/>
  <c r="D16" i="3"/>
  <c r="C16" i="3"/>
  <c r="E15" i="3"/>
  <c r="D15" i="3"/>
  <c r="F15" i="3" s="1"/>
  <c r="C15" i="3"/>
  <c r="E14" i="3"/>
  <c r="D14" i="3"/>
  <c r="F14" i="3" s="1"/>
  <c r="H14" i="3" s="1"/>
  <c r="C14" i="3"/>
  <c r="E13" i="3"/>
  <c r="D13" i="3"/>
  <c r="C13" i="3"/>
  <c r="F12" i="3"/>
  <c r="E12" i="3"/>
  <c r="D12" i="3"/>
  <c r="C12" i="3"/>
  <c r="C11" i="3"/>
  <c r="E10" i="3"/>
  <c r="D10" i="3"/>
  <c r="C10" i="3"/>
  <c r="E9" i="3"/>
  <c r="D9" i="3"/>
  <c r="F9" i="3" s="1"/>
  <c r="C9" i="3"/>
  <c r="E8" i="3"/>
  <c r="C8" i="3"/>
  <c r="C7" i="3"/>
  <c r="E12" i="2"/>
  <c r="E18" i="2"/>
  <c r="D18" i="2"/>
  <c r="C18" i="2"/>
  <c r="E17" i="2"/>
  <c r="D17" i="2"/>
  <c r="F17" i="2" s="1"/>
  <c r="C17" i="2"/>
  <c r="E16" i="2"/>
  <c r="D16" i="2"/>
  <c r="F16" i="2" s="1"/>
  <c r="C16" i="2"/>
  <c r="E15" i="2"/>
  <c r="D15" i="2"/>
  <c r="C15" i="2"/>
  <c r="E14" i="2"/>
  <c r="D14" i="2"/>
  <c r="C14" i="2"/>
  <c r="E13" i="2"/>
  <c r="D13" i="2"/>
  <c r="C13" i="2"/>
  <c r="F12" i="2"/>
  <c r="D12" i="2"/>
  <c r="C12" i="2"/>
  <c r="E11" i="2"/>
  <c r="D11" i="2"/>
  <c r="C11" i="2"/>
  <c r="E10" i="2"/>
  <c r="D10" i="2"/>
  <c r="F10" i="2" s="1"/>
  <c r="C10" i="2"/>
  <c r="E9" i="2"/>
  <c r="D9" i="2"/>
  <c r="C9" i="2"/>
  <c r="E8" i="2"/>
  <c r="C8" i="2"/>
  <c r="C7" i="2"/>
  <c r="E8" i="4"/>
  <c r="D9" i="4"/>
  <c r="E9" i="4"/>
  <c r="C18" i="4"/>
  <c r="C17" i="4"/>
  <c r="C16" i="4"/>
  <c r="C15" i="4"/>
  <c r="C14" i="4"/>
  <c r="C13" i="4"/>
  <c r="C12" i="4"/>
  <c r="C11" i="4"/>
  <c r="C10" i="4"/>
  <c r="C9" i="4"/>
  <c r="C8" i="4"/>
  <c r="C7" i="4"/>
  <c r="E18" i="4"/>
  <c r="E17" i="4"/>
  <c r="E16" i="4"/>
  <c r="E15" i="4"/>
  <c r="E14" i="4"/>
  <c r="E11" i="4"/>
  <c r="E10" i="4"/>
  <c r="D18" i="4"/>
  <c r="D17" i="4"/>
  <c r="D16" i="4"/>
  <c r="D14" i="4"/>
  <c r="D15" i="4"/>
  <c r="D13" i="4"/>
  <c r="D11" i="4"/>
  <c r="D10" i="4"/>
  <c r="F14" i="12" l="1"/>
  <c r="H14" i="12" s="1"/>
  <c r="F10" i="3"/>
  <c r="F13" i="3"/>
  <c r="H13" i="3" s="1"/>
  <c r="H15" i="11"/>
  <c r="H7" i="11"/>
  <c r="I7" i="11" s="1"/>
  <c r="F11" i="2"/>
  <c r="F14" i="2"/>
  <c r="F9" i="12"/>
  <c r="H9" i="12" s="1"/>
  <c r="H15" i="12"/>
  <c r="H7" i="12"/>
  <c r="I7" i="12" s="1"/>
  <c r="F12" i="12"/>
  <c r="H12" i="12" s="1"/>
  <c r="F10" i="12"/>
  <c r="H10" i="12" s="1"/>
  <c r="F8" i="12"/>
  <c r="H8" i="12" s="1"/>
  <c r="F11" i="12"/>
  <c r="H11" i="12" s="1"/>
  <c r="F17" i="3"/>
  <c r="F10" i="11"/>
  <c r="H10" i="11" s="1"/>
  <c r="F8" i="11"/>
  <c r="H8" i="11" s="1"/>
  <c r="F9" i="11"/>
  <c r="H9" i="11" s="1"/>
  <c r="F12" i="11"/>
  <c r="H14" i="2"/>
  <c r="F13" i="2"/>
  <c r="F18" i="2"/>
  <c r="H18" i="2" s="1"/>
  <c r="F9" i="2"/>
  <c r="H9" i="2" s="1"/>
  <c r="F8" i="2"/>
  <c r="H8" i="2" s="1"/>
  <c r="F15" i="2"/>
  <c r="H15" i="2" s="1"/>
  <c r="H14" i="11"/>
  <c r="H12" i="11"/>
  <c r="H7" i="3"/>
  <c r="I7" i="3" s="1"/>
  <c r="H15" i="3"/>
  <c r="H8" i="3"/>
  <c r="H16" i="3"/>
  <c r="H9" i="3"/>
  <c r="H17" i="3"/>
  <c r="H10" i="3"/>
  <c r="H18" i="3"/>
  <c r="H11" i="3"/>
  <c r="H12" i="3"/>
  <c r="H16" i="2"/>
  <c r="H7" i="2"/>
  <c r="I7" i="2" s="1"/>
  <c r="H17" i="2"/>
  <c r="H10" i="2"/>
  <c r="H11" i="2"/>
  <c r="H12" i="2"/>
  <c r="H13" i="2"/>
  <c r="F12" i="4"/>
  <c r="H12" i="4" s="1"/>
  <c r="F13" i="4"/>
  <c r="H13" i="4" s="1"/>
  <c r="F10" i="4"/>
  <c r="H10" i="4" s="1"/>
  <c r="F18" i="4"/>
  <c r="H18" i="4" s="1"/>
  <c r="F15" i="4"/>
  <c r="H15" i="4" s="1"/>
  <c r="F17" i="4"/>
  <c r="H17" i="4" s="1"/>
  <c r="F14" i="4"/>
  <c r="H14" i="4" s="1"/>
  <c r="F8" i="4"/>
  <c r="H8" i="4" s="1"/>
  <c r="F9" i="4"/>
  <c r="H9" i="4" s="1"/>
  <c r="F7" i="4"/>
  <c r="H7" i="4" s="1"/>
  <c r="I7" i="4" s="1"/>
  <c r="F11" i="4"/>
  <c r="H11" i="4" s="1"/>
  <c r="F16" i="4"/>
  <c r="H16" i="4" s="1"/>
  <c r="I8" i="3" l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8" i="11"/>
  <c r="I9" i="11" s="1"/>
  <c r="I10" i="11" s="1"/>
  <c r="I11" i="11" s="1"/>
  <c r="I12" i="11" s="1"/>
  <c r="I13" i="11" s="1"/>
  <c r="I14" i="11" s="1"/>
  <c r="I15" i="11" s="1"/>
  <c r="I8" i="2"/>
  <c r="I8" i="12"/>
  <c r="I9" i="12" s="1"/>
  <c r="I10" i="12" s="1"/>
  <c r="I11" i="12" s="1"/>
  <c r="I12" i="12" s="1"/>
  <c r="I13" i="12" s="1"/>
  <c r="I14" i="12" s="1"/>
  <c r="I15" i="12" s="1"/>
  <c r="I9" i="2"/>
  <c r="I10" i="2" s="1"/>
  <c r="I11" i="2" s="1"/>
  <c r="I12" i="2" s="1"/>
  <c r="I13" i="2" s="1"/>
  <c r="I14" i="2" s="1"/>
  <c r="I15" i="2" s="1"/>
  <c r="I16" i="2" s="1"/>
  <c r="I17" i="2" s="1"/>
  <c r="I18" i="2" s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</calcChain>
</file>

<file path=xl/sharedStrings.xml><?xml version="1.0" encoding="utf-8"?>
<sst xmlns="http://schemas.openxmlformats.org/spreadsheetml/2006/main" count="545" uniqueCount="181">
  <si>
    <t>PAY PERIOD</t>
  </si>
  <si>
    <t>SICK (Cumulative, Non-Compensable)</t>
  </si>
  <si>
    <t>SICN (Non-Cumulative, Non-Compensable)</t>
  </si>
  <si>
    <t>Step 1:</t>
  </si>
  <si>
    <t>Step 3:</t>
  </si>
  <si>
    <t>Step 4:</t>
  </si>
  <si>
    <t>Step 2:</t>
  </si>
  <si>
    <t>Step 5:</t>
  </si>
  <si>
    <t>Step 6:</t>
  </si>
  <si>
    <t>Yellow</t>
  </si>
  <si>
    <t>Green</t>
  </si>
  <si>
    <t>Blue</t>
  </si>
  <si>
    <t>Purple</t>
  </si>
  <si>
    <t>Quarter 2 pay periods</t>
  </si>
  <si>
    <t>Quarter 1 pay periods</t>
  </si>
  <si>
    <t>Quarter 3 pay periods</t>
  </si>
  <si>
    <t>Quarter 4 pay periods</t>
  </si>
  <si>
    <t>COLOR LEGEND</t>
  </si>
  <si>
    <t>Indicates the pay periods associated with each quarter in VSL</t>
  </si>
  <si>
    <t>How to use the calculator</t>
  </si>
  <si>
    <t xml:space="preserve">VACATION </t>
  </si>
  <si>
    <t>MN9</t>
  </si>
  <si>
    <t>MN10</t>
  </si>
  <si>
    <t>MN11</t>
  </si>
  <si>
    <t>MN12</t>
  </si>
  <si>
    <t>MN1</t>
  </si>
  <si>
    <t>MN2</t>
  </si>
  <si>
    <t>MN3</t>
  </si>
  <si>
    <t>MN4</t>
  </si>
  <si>
    <t>MN5</t>
  </si>
  <si>
    <t>MN6</t>
  </si>
  <si>
    <t>MN7</t>
  </si>
  <si>
    <t>MN8</t>
  </si>
  <si>
    <t>Purple bolded text denote calcs where dates have been modified</t>
  </si>
  <si>
    <t>**Denotes no voluntary deductions taken</t>
  </si>
  <si>
    <t>BW</t>
  </si>
  <si>
    <t>MN</t>
  </si>
  <si>
    <t>Yes</t>
  </si>
  <si>
    <t>20**</t>
  </si>
  <si>
    <t>7**</t>
  </si>
  <si>
    <t>Monthly</t>
  </si>
  <si>
    <t>Load Date   8:59 PM</t>
  </si>
  <si>
    <t>InBound Due</t>
  </si>
  <si>
    <t xml:space="preserve">AVSL </t>
  </si>
  <si>
    <t>Date</t>
  </si>
  <si>
    <t>Current Adj Cutoff 10:00 AM</t>
  </si>
  <si>
    <t xml:space="preserve">Cutoff Noon Superuser 5:00 PM </t>
  </si>
  <si>
    <t>System Cut-off * at  5pm</t>
  </si>
  <si>
    <t>HRFE TRANS DUE</t>
  </si>
  <si>
    <t>HRFE DUE IN HR</t>
  </si>
  <si>
    <t>HRFE DUE</t>
  </si>
  <si>
    <t>Number</t>
  </si>
  <si>
    <t>ID</t>
  </si>
  <si>
    <t>Work Days</t>
  </si>
  <si>
    <t>Year</t>
  </si>
  <si>
    <t xml:space="preserve">Feeder File </t>
  </si>
  <si>
    <t>Pay</t>
  </si>
  <si>
    <t>PARIS</t>
  </si>
  <si>
    <t>Time Entry</t>
  </si>
  <si>
    <t xml:space="preserve">Job Change </t>
  </si>
  <si>
    <t>UIUC</t>
  </si>
  <si>
    <t>UIS</t>
  </si>
  <si>
    <t>UIC</t>
  </si>
  <si>
    <t>End</t>
  </si>
  <si>
    <t xml:space="preserve">Begin </t>
  </si>
  <si>
    <t xml:space="preserve"># of </t>
  </si>
  <si>
    <t>University of Illinois Payroll Schedule</t>
  </si>
  <si>
    <t>*** Denotes no voluntary deductions taken</t>
  </si>
  <si>
    <t>Highlighted and enlarged font rows denote a modified payroll schedule.</t>
  </si>
  <si>
    <t>Y</t>
  </si>
  <si>
    <t>18***</t>
  </si>
  <si>
    <t>7***</t>
  </si>
  <si>
    <t>FTE</t>
  </si>
  <si>
    <t>Reporting Period Start (Year ONLY):</t>
  </si>
  <si>
    <t>Reporting Period End (Year ONLY):</t>
  </si>
  <si>
    <t># OF DAYS WORKED DURING PAY PERIOD</t>
  </si>
  <si>
    <t># OF WORK DAYS IN PAY PERIOD</t>
  </si>
  <si>
    <t>PAY PERIOD ACCRUALS</t>
  </si>
  <si>
    <t>YEAR-         TO-DATE ACCRUALS</t>
  </si>
  <si>
    <t>PAY PERIOD           -OR-        POSITION START DATE</t>
  </si>
  <si>
    <t>PAY PERIOD           -OR-        POSITION END DATE</t>
  </si>
  <si>
    <t xml:space="preserve">Example: </t>
  </si>
  <si>
    <t>Start date = 10/01/2021</t>
  </si>
  <si>
    <t>Pay Period = MN10</t>
  </si>
  <si>
    <t>Step 7:</t>
  </si>
  <si>
    <t xml:space="preserve">Step 8: </t>
  </si>
  <si>
    <r>
      <rPr>
        <b/>
        <sz val="11"/>
        <color theme="1"/>
        <rFont val="Cambria"/>
        <family val="1"/>
      </rPr>
      <t>Example:</t>
    </r>
    <r>
      <rPr>
        <sz val="11"/>
        <color theme="1"/>
        <rFont val="Cambria"/>
        <family val="1"/>
      </rPr>
      <t xml:space="preserve"> Reporting year begins 08/16/2021 enter 2021 only</t>
    </r>
  </si>
  <si>
    <r>
      <rPr>
        <b/>
        <sz val="11"/>
        <color theme="1"/>
        <rFont val="Cambria"/>
        <family val="1"/>
      </rPr>
      <t>Example:</t>
    </r>
    <r>
      <rPr>
        <sz val="11"/>
        <color theme="1"/>
        <rFont val="Cambria"/>
        <family val="1"/>
      </rPr>
      <t xml:space="preserve"> Reporting year begins 08/15/2022 enter 2022 only</t>
    </r>
  </si>
  <si>
    <t>Identify the pay period the position starts</t>
  </si>
  <si>
    <r>
      <t xml:space="preserve">Enter the Start Date in the </t>
    </r>
    <r>
      <rPr>
        <u/>
        <sz val="11"/>
        <color theme="1"/>
        <rFont val="Cambria"/>
        <family val="1"/>
      </rPr>
      <t>PAY PERIOD-OR-POSITION START DATE</t>
    </r>
    <r>
      <rPr>
        <sz val="11"/>
        <color theme="1"/>
        <rFont val="Cambria"/>
        <family val="1"/>
      </rPr>
      <t xml:space="preserve"> column for the pay period determined in Step 3</t>
    </r>
  </si>
  <si>
    <r>
      <t xml:space="preserve">Example: </t>
    </r>
    <r>
      <rPr>
        <sz val="11"/>
        <color theme="1"/>
        <rFont val="Cambria"/>
        <family val="1"/>
      </rPr>
      <t xml:space="preserve">Delete 08/16/2021 from the </t>
    </r>
    <r>
      <rPr>
        <u/>
        <sz val="11"/>
        <color theme="1"/>
        <rFont val="Cambria"/>
        <family val="1"/>
      </rPr>
      <t xml:space="preserve">PAY PERIOD-OR-POSITION START DATE </t>
    </r>
    <r>
      <rPr>
        <sz val="11"/>
        <color theme="1"/>
        <rFont val="Cambria"/>
        <family val="1"/>
      </rPr>
      <t xml:space="preserve">column and 09/15/2021 from the </t>
    </r>
    <r>
      <rPr>
        <u/>
        <sz val="11"/>
        <color theme="1"/>
        <rFont val="Cambria"/>
        <family val="1"/>
      </rPr>
      <t>PAY PERIOD-OR-POSITION END DATE</t>
    </r>
    <r>
      <rPr>
        <sz val="11"/>
        <color theme="1"/>
        <rFont val="Cambria"/>
        <family val="1"/>
      </rPr>
      <t xml:space="preserve">  column for MN9 </t>
    </r>
  </si>
  <si>
    <r>
      <rPr>
        <b/>
        <sz val="11"/>
        <color theme="1"/>
        <rFont val="Cambria"/>
        <family val="1"/>
      </rPr>
      <t>Example:</t>
    </r>
    <r>
      <rPr>
        <sz val="11"/>
        <color theme="1"/>
        <rFont val="Cambria"/>
        <family val="1"/>
      </rPr>
      <t xml:space="preserve">  Enter 10/01/2021 in the </t>
    </r>
    <r>
      <rPr>
        <u/>
        <sz val="11"/>
        <color theme="1"/>
        <rFont val="Cambria"/>
        <family val="1"/>
      </rPr>
      <t>PAY PERIOD-OR-POSITION START DATE</t>
    </r>
    <r>
      <rPr>
        <sz val="11"/>
        <color theme="1"/>
        <rFont val="Cambria"/>
        <family val="1"/>
      </rPr>
      <t xml:space="preserve"> column next to the MN10 pay period (cell D8)</t>
    </r>
  </si>
  <si>
    <r>
      <t xml:space="preserve">Confirm the hours in the </t>
    </r>
    <r>
      <rPr>
        <u/>
        <sz val="11"/>
        <color theme="1"/>
        <rFont val="Cambria"/>
        <family val="1"/>
      </rPr>
      <t xml:space="preserve">YEAR-TO-DATE ACCRUALS </t>
    </r>
    <r>
      <rPr>
        <sz val="11"/>
        <color theme="1"/>
        <rFont val="Cambria"/>
        <family val="1"/>
      </rPr>
      <t xml:space="preserve">column for MN8 match 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on the All Employees tab in the VSL application</t>
    </r>
  </si>
  <si>
    <r>
      <t xml:space="preserve">Enter FTE in the </t>
    </r>
    <r>
      <rPr>
        <u/>
        <sz val="11"/>
        <color theme="1"/>
        <rFont val="Cambria"/>
        <family val="1"/>
      </rPr>
      <t xml:space="preserve">FTE </t>
    </r>
    <r>
      <rPr>
        <sz val="11"/>
        <color theme="1"/>
        <rFont val="Cambria"/>
        <family val="1"/>
      </rPr>
      <t xml:space="preserve">column, the default FTE is 1.0 for this calculator. If FTE is less than 1.0 enter correct FTE for all pay periods in the </t>
    </r>
    <r>
      <rPr>
        <u/>
        <sz val="11"/>
        <color theme="1"/>
        <rFont val="Cambria"/>
        <family val="1"/>
      </rPr>
      <t>FTE</t>
    </r>
    <r>
      <rPr>
        <sz val="11"/>
        <color theme="1"/>
        <rFont val="Cambria"/>
        <family val="1"/>
      </rPr>
      <t xml:space="preserve"> column</t>
    </r>
  </si>
  <si>
    <r>
      <rPr>
        <b/>
        <sz val="12"/>
        <color rgb="FF00B050"/>
        <rFont val="Cambria"/>
        <family val="1"/>
      </rPr>
      <t>IMPORTANT NOTE</t>
    </r>
    <r>
      <rPr>
        <b/>
        <sz val="11"/>
        <color theme="1"/>
        <rFont val="Cambria"/>
        <family val="1"/>
      </rPr>
      <t>:</t>
    </r>
    <r>
      <rPr>
        <sz val="11"/>
        <color theme="1"/>
        <rFont val="Cambria"/>
        <family val="1"/>
      </rPr>
      <t xml:space="preserve"> Deleting or changing date information within a cell removes the pre-set formulas. If a mistake was made while modifying the date information or you need to start over, close the current calculator without saving and re-open to ensure all cells are populated with the correct formulas before proceeding.</t>
    </r>
  </si>
  <si>
    <t>Enter the year the reporting period begins in cell E2(shaded in light green)</t>
  </si>
  <si>
    <t>Enter the year the reporting period ends in cell E3 (shaded in light blue)</t>
  </si>
  <si>
    <r>
      <t xml:space="preserve">Delete the dates in the </t>
    </r>
    <r>
      <rPr>
        <u/>
        <sz val="11"/>
        <color theme="1"/>
        <rFont val="Cambria"/>
        <family val="1"/>
      </rPr>
      <t>PAY PERIOD-OR-POSITION START DATE</t>
    </r>
    <r>
      <rPr>
        <sz val="11"/>
        <color theme="1"/>
        <rFont val="Cambria"/>
        <family val="1"/>
      </rPr>
      <t xml:space="preserve"> and</t>
    </r>
    <r>
      <rPr>
        <u/>
        <sz val="11"/>
        <color theme="1"/>
        <rFont val="Cambria"/>
        <family val="1"/>
      </rPr>
      <t xml:space="preserve"> PAY PERIOD-OR-POSITION END DATE </t>
    </r>
    <r>
      <rPr>
        <sz val="11"/>
        <color theme="1"/>
        <rFont val="Cambria"/>
        <family val="1"/>
      </rPr>
      <t xml:space="preserve"> columns (shaded in orange) for all pay periods prior to the pay period the position started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</si>
  <si>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in VSL would show 168 hours for the 10/01/2021 start date example, accruals for the full reporting year are displayed in VSL</t>
    </r>
  </si>
  <si>
    <r>
      <t xml:space="preserve">Confirm the hours in the </t>
    </r>
    <r>
      <rPr>
        <u/>
        <sz val="11"/>
        <color theme="1"/>
        <rFont val="Cambria"/>
        <family val="1"/>
      </rPr>
      <t xml:space="preserve">YEAR-TO-DATE ACCRUALS </t>
    </r>
    <r>
      <rPr>
        <sz val="11"/>
        <color theme="1"/>
        <rFont val="Cambria"/>
        <family val="1"/>
      </rPr>
      <t xml:space="preserve"> column for the pay period the position started match the accruals for that pay period in PEALEAV (see PEALEAV instructions for information on viewing and updating PEALEAV records)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</si>
  <si>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position in PEALEAV should show 8 hours for the MN10 pay period, balances accrue monthly in PEALEAV</t>
    </r>
  </si>
  <si>
    <t>=NETWORKDAYS(DATE($E$2,8,16),DATE($E$2,9,15))</t>
  </si>
  <si>
    <t>=NETWORKDAYS(DATE($E$2,9,16),DATE($E$2,10,15))</t>
  </si>
  <si>
    <t>=NETWORKDAYS(DATE(E$2,10,16),DATE($E$2,11,15))</t>
  </si>
  <si>
    <t>=NETWORKDAYS(DATE($E$2,11,16),DATE($E$2,12,15))</t>
  </si>
  <si>
    <t>=NETWORKDAYS(DATE($E$2,12,16),DATE($E$3,1,15))</t>
  </si>
  <si>
    <t>=NETWORKDAYS(DATE($E$3,1,16),DATE($E$3,2,15))</t>
  </si>
  <si>
    <t>=NETWORKDAYS(DATE($E$3,2,16),DATE($E$3,3,15))</t>
  </si>
  <si>
    <t>=NETWORKDAYS(DATE($E$3,3,16),DATE($E$3,4,15))</t>
  </si>
  <si>
    <t>=NETWORKDAYS(DATE($E$3,4,16),DATE($E$3,5,15))</t>
  </si>
  <si>
    <t>=NETWORKDAYS(DATE($E$3,5,16),DATE($E$3,6,15))</t>
  </si>
  <si>
    <t>=NETWORKDAYS(DATE($E$3,6,16),DATE($E$3,7,15))</t>
  </si>
  <si>
    <t>=NETWORKDAYS(DATE($E$3,7,16),DATE($E$3,8,15))</t>
  </si>
  <si>
    <t>=DATE($E$2,8,16)</t>
  </si>
  <si>
    <t>=DATE($E$2,9,16)</t>
  </si>
  <si>
    <t>=DATE($E$2,10,16)</t>
  </si>
  <si>
    <t>=DATE($E$2,11,16)</t>
  </si>
  <si>
    <t>=DATE($E$2,12,16)</t>
  </si>
  <si>
    <t>=DATE($E$3,1,16)</t>
  </si>
  <si>
    <t>=DATE($E$3,2,16)</t>
  </si>
  <si>
    <t>=DATE($E$3,3,16)</t>
  </si>
  <si>
    <t>=DATE($E$3,4,16)</t>
  </si>
  <si>
    <t>=DATE($E$3,5,16)</t>
  </si>
  <si>
    <t>=DATE($E$3,6,16)</t>
  </si>
  <si>
    <t>=DATE($E$3,7,16)</t>
  </si>
  <si>
    <t>=DATE($E$2,9,15)</t>
  </si>
  <si>
    <t>=DATE($E$2,10,15)</t>
  </si>
  <si>
    <t>=DATE($E$2,11,15)</t>
  </si>
  <si>
    <t>=DATE($E$2,12,15)</t>
  </si>
  <si>
    <t>=DATE($E$3,1,15)</t>
  </si>
  <si>
    <t>=DATE($E$3,2,15)</t>
  </si>
  <si>
    <t>=DATE($E$3,3,15)</t>
  </si>
  <si>
    <t>=DATE($E$3,4,15)</t>
  </si>
  <si>
    <t>=DATE($E$3,5,15)</t>
  </si>
  <si>
    <t>=DATE($E$3,6,15)</t>
  </si>
  <si>
    <t>=DATE($E$3,7,15)</t>
  </si>
  <si>
    <t>=DATE($E$3,8,15)</t>
  </si>
  <si>
    <t>=NETWORKDAYS(D7, E7)</t>
  </si>
  <si>
    <t>=NETWORKDAYS(D8, E8)</t>
  </si>
  <si>
    <t>=NETWORKDAYS(D9, E9)</t>
  </si>
  <si>
    <t>=NETWORKDAYS(D10, E10)</t>
  </si>
  <si>
    <t>=NETWORKDAYS(D11, E11)</t>
  </si>
  <si>
    <t>=NETWORKDAYS(D12, E12)</t>
  </si>
  <si>
    <t>=NETWORKDAYS(D13, E13)</t>
  </si>
  <si>
    <t>=NETWORKDAYS(D14, E14)</t>
  </si>
  <si>
    <t>=NETWORKDAYS(D15, E15)</t>
  </si>
  <si>
    <t>=NETWORKDAYS(D16, E16)</t>
  </si>
  <si>
    <t>=NETWORKDAYS(D17, E17)</t>
  </si>
  <si>
    <t>=NETWORKDAYS(D18, E18)</t>
  </si>
  <si>
    <t>=16*G7/C7*F7</t>
  </si>
  <si>
    <t>=H8+I7</t>
  </si>
  <si>
    <t>=H7</t>
  </si>
  <si>
    <t>=16*G8/C8*F8</t>
  </si>
  <si>
    <t>=16*G9/C9*F9</t>
  </si>
  <si>
    <t>=16*G10/C10*F10</t>
  </si>
  <si>
    <t>=16*G11/C11*F11</t>
  </si>
  <si>
    <t>=16*G12/C12*F12</t>
  </si>
  <si>
    <t>=16*G13/C13*F13</t>
  </si>
  <si>
    <t>=16*G14/C14*F14</t>
  </si>
  <si>
    <t>=16*G15/C15*F15</t>
  </si>
  <si>
    <t>=16*G16/C16*F16</t>
  </si>
  <si>
    <t>=16*G17/C17*F17</t>
  </si>
  <si>
    <t>=16*G18/C18*F18</t>
  </si>
  <si>
    <t>=H9+I8</t>
  </si>
  <si>
    <t>=H10+I9</t>
  </si>
  <si>
    <t>=H11+I10</t>
  </si>
  <si>
    <t>=H12+I11</t>
  </si>
  <si>
    <t>=H13+I12</t>
  </si>
  <si>
    <t>=H14+I13</t>
  </si>
  <si>
    <t>=H15+I14</t>
  </si>
  <si>
    <t>=H16+I15</t>
  </si>
  <si>
    <t>=H17+I16</t>
  </si>
  <si>
    <t>=H18+I17</t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</si>
  <si>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in VSL would show 84 hours for the 10/01/2021 start date example, accruals for the full reporting year are displayed in VSL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</si>
  <si>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position in PEALEAV should show 4 hours for the MN10 pay period, balances accrue monthly in PEALEAV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</si>
  <si>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in VSL would show 80.03 hours for the 10/01/2021 start date example, accruals for the full reporting year are displayed in VSL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</si>
  <si>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position in PEALEAV should show 5.34 hours for the MN10 pay period, balances accrue monthly in PEALEAV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</si>
  <si>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in VSL would show 91.04 hours for the 10/01/2021 start date example, accruals for the full reporting year are displayed in VSL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</si>
  <si>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position in PEALEAV should show 4.34 hours for the MN10 pay period, balances accrue monthly in PEALEAV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</si>
  <si>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u/>
        <sz val="11"/>
        <color theme="1"/>
        <rFont val="Cambria"/>
        <family val="1"/>
      </rPr>
      <t>Earned</t>
    </r>
    <r>
      <rPr>
        <sz val="11"/>
        <color theme="1"/>
        <rFont val="Cambria"/>
        <family val="1"/>
      </rPr>
      <t xml:space="preserve"> column in VSL would show 86.70 hours for the 10/01/2021 start date example, accruals for the full reporting year are displayed in VSL</t>
    </r>
  </si>
  <si>
    <r>
      <rPr>
        <b/>
        <sz val="11"/>
        <color theme="1"/>
        <rFont val="Cambria"/>
        <family val="1"/>
      </rPr>
      <t xml:space="preserve">Example: </t>
    </r>
    <r>
      <rPr>
        <sz val="11"/>
        <color theme="1"/>
        <rFont val="Cambria"/>
        <family val="1"/>
      </rPr>
      <t xml:space="preserve">The </t>
    </r>
    <r>
      <rPr>
        <i/>
        <sz val="11"/>
        <color theme="1"/>
        <rFont val="Cambria"/>
        <family val="1"/>
      </rPr>
      <t xml:space="preserve">Accrued Hours </t>
    </r>
    <r>
      <rPr>
        <sz val="11"/>
        <color theme="1"/>
        <rFont val="Cambria"/>
        <family val="1"/>
      </rPr>
      <t>field on the position in PEALEAV should show 5.78 hours for the MN10 pay period, balances accrue monthly in PEALEAV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</si>
</sst>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i/>
      <sz val="11"/>
      <color theme="1"/>
      <name val="Cambria"/>
      <family val="1"/>
    </font>
    <font>
      <b/>
      <sz val="11"/>
      <name val="Cambria"/>
      <family val="1"/>
    </font>
    <font>
      <u/>
      <sz val="11"/>
      <color theme="1"/>
      <name val="Cambria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890783"/>
      <name val="Calibri"/>
      <family val="2"/>
      <scheme val="minor"/>
    </font>
    <font>
      <b/>
      <sz val="14"/>
      <color rgb="FF890783"/>
      <name val="Calibri"/>
      <family val="2"/>
      <scheme val="minor"/>
    </font>
    <font>
      <b/>
      <sz val="11"/>
      <color rgb="FF890783"/>
      <name val="Calibri"/>
      <family val="2"/>
      <scheme val="minor"/>
    </font>
    <font>
      <b/>
      <sz val="13"/>
      <color rgb="FF890783"/>
      <name val="Calibri"/>
      <family val="2"/>
      <scheme val="minor"/>
    </font>
    <font>
      <b/>
      <sz val="11"/>
      <name val="Arial"/>
      <family val="2"/>
    </font>
    <font>
      <sz val="10"/>
      <color rgb="FF198639"/>
      <name val="Cambria"/>
      <family val="1"/>
    </font>
    <font>
      <b/>
      <sz val="12"/>
      <color rgb="FF00B050"/>
      <name val="Cambria"/>
      <family val="1"/>
    </font>
    <font>
      <b/>
      <sz val="22"/>
      <color theme="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0" fillId="0" borderId="0"/>
    <xf numFmtId="0" fontId="14" fillId="0" borderId="0"/>
  </cellStyleXfs>
  <cellXfs count="173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8" xfId="0" applyNumberFormat="1" applyFont="1" applyBorder="1" applyAlignment="1"/>
    <xf numFmtId="0" fontId="4" fillId="0" borderId="0" xfId="0" applyFont="1" applyAlignment="1">
      <alignment horizontal="left"/>
    </xf>
    <xf numFmtId="0" fontId="9" fillId="3" borderId="7" xfId="0" applyFont="1" applyFill="1" applyBorder="1" applyAlignment="1">
      <alignment horizontal="center"/>
    </xf>
    <xf numFmtId="0" fontId="3" fillId="0" borderId="0" xfId="0" applyFont="1" applyAlignment="1">
      <alignment horizontal="left" indent="2"/>
    </xf>
    <xf numFmtId="0" fontId="7" fillId="0" borderId="0" xfId="0" applyFont="1"/>
    <xf numFmtId="0" fontId="6" fillId="0" borderId="0" xfId="0" quotePrefix="1" applyFont="1"/>
    <xf numFmtId="0" fontId="9" fillId="4" borderId="7" xfId="0" applyFont="1" applyFill="1" applyBorder="1" applyAlignment="1">
      <alignment horizontal="center"/>
    </xf>
    <xf numFmtId="0" fontId="4" fillId="0" borderId="0" xfId="0" applyFont="1"/>
    <xf numFmtId="0" fontId="9" fillId="4" borderId="9" xfId="0" applyFont="1" applyFill="1" applyBorder="1" applyAlignment="1">
      <alignment horizontal="center"/>
    </xf>
    <xf numFmtId="2" fontId="6" fillId="0" borderId="10" xfId="0" applyNumberFormat="1" applyFont="1" applyBorder="1" applyAlignment="1"/>
    <xf numFmtId="2" fontId="6" fillId="0" borderId="11" xfId="0" applyNumberFormat="1" applyFont="1" applyBorder="1" applyAlignment="1"/>
    <xf numFmtId="2" fontId="3" fillId="0" borderId="0" xfId="0" applyNumberFormat="1" applyFont="1"/>
    <xf numFmtId="0" fontId="3" fillId="0" borderId="0" xfId="0" applyFont="1" applyAlignment="1"/>
    <xf numFmtId="0" fontId="7" fillId="7" borderId="1" xfId="0" applyFont="1" applyFill="1" applyBorder="1" applyAlignment="1">
      <alignment horizontal="left"/>
    </xf>
    <xf numFmtId="0" fontId="7" fillId="7" borderId="5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indent="2"/>
    </xf>
    <xf numFmtId="0" fontId="6" fillId="6" borderId="5" xfId="0" applyFont="1" applyFill="1" applyBorder="1" applyAlignment="1">
      <alignment horizontal="left" indent="2"/>
    </xf>
    <xf numFmtId="0" fontId="6" fillId="4" borderId="18" xfId="0" applyFont="1" applyFill="1" applyBorder="1" applyAlignment="1">
      <alignment horizontal="left" indent="2"/>
    </xf>
    <xf numFmtId="0" fontId="9" fillId="8" borderId="7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left" indent="2"/>
    </xf>
    <xf numFmtId="0" fontId="5" fillId="0" borderId="0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14" fontId="1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14" fontId="17" fillId="3" borderId="1" xfId="0" applyNumberFormat="1" applyFont="1" applyFill="1" applyBorder="1" applyAlignment="1">
      <alignment horizontal="center"/>
    </xf>
    <xf numFmtId="14" fontId="16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4" fontId="19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23" fillId="0" borderId="0" xfId="0" applyFont="1"/>
    <xf numFmtId="0" fontId="23" fillId="0" borderId="0" xfId="0" applyFont="1" applyAlignment="1">
      <alignment horizontal="center"/>
    </xf>
    <xf numFmtId="14" fontId="23" fillId="0" borderId="0" xfId="0" applyNumberFormat="1" applyFont="1"/>
    <xf numFmtId="0" fontId="24" fillId="0" borderId="0" xfId="0" applyFont="1"/>
    <xf numFmtId="14" fontId="0" fillId="0" borderId="1" xfId="0" applyNumberFormat="1" applyBorder="1"/>
    <xf numFmtId="0" fontId="0" fillId="0" borderId="1" xfId="0" applyBorder="1"/>
    <xf numFmtId="14" fontId="0" fillId="9" borderId="1" xfId="0" applyNumberFormat="1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15" fillId="9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0" xfId="0" applyFont="1"/>
    <xf numFmtId="14" fontId="26" fillId="0" borderId="1" xfId="0" applyNumberFormat="1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14" fontId="18" fillId="0" borderId="1" xfId="0" applyNumberFormat="1" applyFont="1" applyBorder="1"/>
    <xf numFmtId="14" fontId="21" fillId="0" borderId="1" xfId="3" applyNumberFormat="1" applyFont="1" applyBorder="1" applyAlignment="1">
      <alignment horizontal="center" wrapText="1"/>
    </xf>
    <xf numFmtId="14" fontId="21" fillId="0" borderId="1" xfId="4" applyNumberFormat="1" applyFont="1" applyBorder="1" applyAlignment="1">
      <alignment horizontal="center" wrapText="1"/>
    </xf>
    <xf numFmtId="14" fontId="22" fillId="0" borderId="1" xfId="3" applyNumberFormat="1" applyFont="1" applyBorder="1" applyAlignment="1">
      <alignment horizontal="center" wrapText="1"/>
    </xf>
    <xf numFmtId="0" fontId="21" fillId="0" borderId="1" xfId="3" applyFont="1" applyBorder="1" applyAlignment="1">
      <alignment horizontal="center" wrapText="1"/>
    </xf>
    <xf numFmtId="0" fontId="27" fillId="0" borderId="29" xfId="3" applyFont="1" applyBorder="1" applyAlignment="1">
      <alignment horizontal="center" wrapText="1"/>
    </xf>
    <xf numFmtId="0" fontId="27" fillId="0" borderId="28" xfId="3" applyFont="1" applyBorder="1" applyAlignment="1">
      <alignment horizontal="center" wrapText="1"/>
    </xf>
    <xf numFmtId="14" fontId="27" fillId="0" borderId="27" xfId="3" applyNumberFormat="1" applyFont="1" applyBorder="1" applyAlignment="1">
      <alignment horizontal="center" wrapText="1"/>
    </xf>
    <xf numFmtId="14" fontId="27" fillId="0" borderId="26" xfId="3" applyNumberFormat="1" applyFont="1" applyBorder="1" applyAlignment="1">
      <alignment horizontal="center" wrapText="1"/>
    </xf>
    <xf numFmtId="14" fontId="27" fillId="0" borderId="17" xfId="3" applyNumberFormat="1" applyFont="1" applyBorder="1" applyAlignment="1">
      <alignment horizontal="center" wrapText="1"/>
    </xf>
    <xf numFmtId="14" fontId="27" fillId="0" borderId="16" xfId="3" applyNumberFormat="1" applyFont="1" applyBorder="1" applyAlignment="1">
      <alignment horizontal="center" wrapText="1"/>
    </xf>
    <xf numFmtId="14" fontId="27" fillId="0" borderId="15" xfId="3" applyNumberFormat="1" applyFont="1" applyBorder="1" applyAlignment="1">
      <alignment horizontal="center" wrapText="1"/>
    </xf>
    <xf numFmtId="0" fontId="14" fillId="0" borderId="0" xfId="0" applyFont="1"/>
    <xf numFmtId="0" fontId="27" fillId="0" borderId="25" xfId="3" applyFont="1" applyBorder="1" applyAlignment="1">
      <alignment horizontal="center" wrapText="1"/>
    </xf>
    <xf numFmtId="0" fontId="27" fillId="0" borderId="24" xfId="3" applyFont="1" applyBorder="1" applyAlignment="1">
      <alignment horizontal="center" wrapText="1"/>
    </xf>
    <xf numFmtId="14" fontId="27" fillId="0" borderId="23" xfId="3" applyNumberFormat="1" applyFont="1" applyBorder="1" applyAlignment="1">
      <alignment horizontal="center" wrapText="1"/>
    </xf>
    <xf numFmtId="14" fontId="27" fillId="0" borderId="22" xfId="3" applyNumberFormat="1" applyFont="1" applyBorder="1" applyAlignment="1">
      <alignment horizontal="center" wrapText="1"/>
    </xf>
    <xf numFmtId="14" fontId="27" fillId="0" borderId="22" xfId="4" applyNumberFormat="1" applyFont="1" applyBorder="1" applyAlignment="1">
      <alignment horizontal="center" wrapText="1"/>
    </xf>
    <xf numFmtId="14" fontId="27" fillId="0" borderId="8" xfId="3" applyNumberFormat="1" applyFont="1" applyBorder="1" applyAlignment="1">
      <alignment horizontal="center" wrapText="1"/>
    </xf>
    <xf numFmtId="14" fontId="27" fillId="0" borderId="0" xfId="3" applyNumberFormat="1" applyFont="1" applyAlignment="1">
      <alignment horizontal="center" wrapText="1"/>
    </xf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4" fontId="18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28" fillId="0" borderId="8" xfId="0" quotePrefix="1" applyFont="1" applyBorder="1" applyAlignment="1">
      <alignment horizontal="center"/>
    </xf>
    <xf numFmtId="0" fontId="28" fillId="0" borderId="11" xfId="0" quotePrefix="1" applyFont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28" fillId="0" borderId="38" xfId="0" quotePrefix="1" applyFont="1" applyBorder="1" applyAlignment="1">
      <alignment horizontal="center"/>
    </xf>
    <xf numFmtId="0" fontId="28" fillId="0" borderId="39" xfId="0" quotePrefix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1" fillId="0" borderId="0" xfId="2" applyFont="1" applyAlignment="1">
      <alignment horizontal="left" indent="1"/>
    </xf>
    <xf numFmtId="0" fontId="3" fillId="0" borderId="0" xfId="0" applyFont="1" applyAlignment="1">
      <alignment wrapText="1"/>
    </xf>
    <xf numFmtId="1" fontId="8" fillId="11" borderId="0" xfId="0" applyNumberFormat="1" applyFont="1" applyFill="1" applyAlignment="1">
      <alignment horizontal="right"/>
    </xf>
    <xf numFmtId="0" fontId="7" fillId="12" borderId="0" xfId="0" applyFont="1" applyFill="1"/>
    <xf numFmtId="0" fontId="3" fillId="0" borderId="0" xfId="0" applyFont="1" applyBorder="1"/>
    <xf numFmtId="0" fontId="28" fillId="0" borderId="8" xfId="0" quotePrefix="1" applyFont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center"/>
    </xf>
    <xf numFmtId="0" fontId="28" fillId="0" borderId="38" xfId="0" quotePrefix="1" applyFont="1" applyBorder="1" applyAlignment="1" applyProtection="1">
      <alignment horizontal="center"/>
    </xf>
    <xf numFmtId="0" fontId="28" fillId="0" borderId="39" xfId="0" quotePrefix="1" applyFont="1" applyBorder="1" applyAlignment="1" applyProtection="1">
      <alignment horizontal="center"/>
    </xf>
    <xf numFmtId="1" fontId="9" fillId="0" borderId="10" xfId="0" applyNumberFormat="1" applyFont="1" applyBorder="1" applyAlignment="1" applyProtection="1">
      <alignment horizontal="center"/>
    </xf>
    <xf numFmtId="14" fontId="6" fillId="10" borderId="0" xfId="0" applyNumberFormat="1" applyFont="1" applyFill="1" applyBorder="1" applyProtection="1">
      <protection hidden="1"/>
    </xf>
    <xf numFmtId="14" fontId="6" fillId="10" borderId="0" xfId="0" applyNumberFormat="1" applyFont="1" applyFill="1" applyProtection="1">
      <protection hidden="1"/>
    </xf>
    <xf numFmtId="14" fontId="6" fillId="10" borderId="10" xfId="0" applyNumberFormat="1" applyFont="1" applyFill="1" applyBorder="1" applyProtection="1">
      <protection hidden="1"/>
    </xf>
    <xf numFmtId="14" fontId="6" fillId="10" borderId="0" xfId="0" quotePrefix="1" applyNumberFormat="1" applyFont="1" applyFill="1" applyBorder="1" applyProtection="1">
      <protection hidden="1"/>
    </xf>
    <xf numFmtId="14" fontId="6" fillId="10" borderId="10" xfId="0" quotePrefix="1" applyNumberFormat="1" applyFont="1" applyFill="1" applyBorder="1" applyProtection="1">
      <protection hidden="1"/>
    </xf>
    <xf numFmtId="14" fontId="6" fillId="10" borderId="0" xfId="0" quotePrefix="1" applyNumberFormat="1" applyFont="1" applyFill="1" applyProtection="1">
      <protection hidden="1"/>
    </xf>
    <xf numFmtId="1" fontId="9" fillId="0" borderId="0" xfId="0" quotePrefix="1" applyNumberFormat="1" applyFont="1" applyBorder="1" applyAlignment="1" applyProtection="1">
      <alignment horizontal="center"/>
    </xf>
    <xf numFmtId="1" fontId="9" fillId="0" borderId="10" xfId="0" quotePrefix="1" applyNumberFormat="1" applyFont="1" applyBorder="1" applyAlignment="1" applyProtection="1">
      <alignment horizontal="center"/>
    </xf>
    <xf numFmtId="2" fontId="6" fillId="0" borderId="0" xfId="0" quotePrefix="1" applyNumberFormat="1" applyFont="1" applyBorder="1" applyAlignment="1"/>
    <xf numFmtId="2" fontId="6" fillId="0" borderId="8" xfId="0" quotePrefix="1" applyNumberFormat="1" applyFont="1" applyBorder="1" applyAlignment="1"/>
    <xf numFmtId="2" fontId="6" fillId="0" borderId="10" xfId="0" quotePrefix="1" applyNumberFormat="1" applyFont="1" applyBorder="1" applyAlignment="1"/>
    <xf numFmtId="2" fontId="6" fillId="0" borderId="11" xfId="0" quotePrefix="1" applyNumberFormat="1" applyFont="1" applyBorder="1" applyAlignment="1"/>
    <xf numFmtId="14" fontId="6" fillId="10" borderId="0" xfId="0" applyNumberFormat="1" applyFont="1" applyFill="1" applyBorder="1"/>
    <xf numFmtId="14" fontId="6" fillId="10" borderId="0" xfId="0" applyNumberFormat="1" applyFont="1" applyFill="1"/>
    <xf numFmtId="14" fontId="6" fillId="10" borderId="10" xfId="0" applyNumberFormat="1" applyFont="1" applyFill="1" applyBorder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3" fillId="0" borderId="0" xfId="0" applyFont="1" applyAlignment="1">
      <alignment horizontal="left" wrapText="1" indent="2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2"/>
    </xf>
    <xf numFmtId="0" fontId="19" fillId="0" borderId="32" xfId="3" applyFont="1" applyBorder="1" applyAlignment="1">
      <alignment horizontal="center" wrapText="1"/>
    </xf>
    <xf numFmtId="0" fontId="19" fillId="0" borderId="31" xfId="3" applyFont="1" applyBorder="1" applyAlignment="1">
      <alignment horizontal="center" wrapText="1"/>
    </xf>
    <xf numFmtId="0" fontId="19" fillId="0" borderId="16" xfId="3" applyFont="1" applyBorder="1" applyAlignment="1">
      <alignment horizontal="center" wrapText="1"/>
    </xf>
    <xf numFmtId="14" fontId="19" fillId="0" borderId="31" xfId="3" applyNumberFormat="1" applyFont="1" applyBorder="1" applyAlignment="1">
      <alignment horizontal="center" wrapText="1"/>
    </xf>
    <xf numFmtId="14" fontId="19" fillId="0" borderId="30" xfId="3" applyNumberFormat="1" applyFont="1" applyBorder="1" applyAlignment="1">
      <alignment horizontal="center" wrapText="1"/>
    </xf>
    <xf numFmtId="0" fontId="19" fillId="0" borderId="1" xfId="3" applyFont="1" applyBorder="1" applyAlignment="1">
      <alignment horizontal="center" wrapText="1"/>
    </xf>
    <xf numFmtId="14" fontId="19" fillId="0" borderId="1" xfId="3" applyNumberFormat="1" applyFont="1" applyBorder="1" applyAlignment="1">
      <alignment horizontal="center" wrapText="1"/>
    </xf>
  </cellXfs>
  <cellStyles count="5">
    <cellStyle name="Hyperlink" xfId="2" builtinId="8"/>
    <cellStyle name="Normal" xfId="0" builtinId="0"/>
    <cellStyle name="Normal 2" xfId="1" xr:uid="{0481DB49-94F5-436B-B752-82DEA271AB06}"/>
    <cellStyle name="Normal 2 2" xfId="3" xr:uid="{AF261D25-A402-475B-B9F5-F1EBAB40AE50}"/>
    <cellStyle name="Normal 3" xfId="4" xr:uid="{A8CF21BB-8750-4BB2-916F-50AB4C2AA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1311F-6E8B-472B-90FD-3569927EB3C3}">
  <dimension ref="B1:Q40"/>
  <sheetViews>
    <sheetView tabSelected="1" topLeftCell="B1" zoomScaleNormal="100" workbookViewId="0">
      <selection activeCell="B28" sqref="B28:F33"/>
    </sheetView>
  </sheetViews>
  <sheetFormatPr defaultRowHeight="14.25" x14ac:dyDescent="0.2"/>
  <cols>
    <col min="1" max="1" width="0.42578125" style="1" customWidth="1"/>
    <col min="2" max="2" width="16.7109375" style="1" customWidth="1"/>
    <col min="3" max="3" width="9.28515625" style="1" customWidth="1"/>
    <col min="4" max="5" width="11.7109375" style="1" customWidth="1"/>
    <col min="6" max="6" width="10.42578125" style="1" customWidth="1"/>
    <col min="7" max="7" width="4.42578125" style="1" bestFit="1" customWidth="1"/>
    <col min="8" max="9" width="10" style="1" customWidth="1"/>
    <col min="10" max="10" width="6" style="1" customWidth="1"/>
    <col min="11" max="11" width="15.5703125" style="1" customWidth="1"/>
    <col min="12" max="12" width="114.85546875" style="1" customWidth="1"/>
    <col min="13" max="13" width="12.140625" style="1" bestFit="1" customWidth="1"/>
    <col min="14" max="14" width="0" style="1" hidden="1" customWidth="1"/>
    <col min="15" max="16" width="9" style="1" bestFit="1" customWidth="1"/>
    <col min="17" max="16384" width="9.140625" style="1"/>
  </cols>
  <sheetData>
    <row r="1" spans="2:12" ht="3" customHeight="1" x14ac:dyDescent="0.2"/>
    <row r="2" spans="2:12" ht="15" customHeight="1" x14ac:dyDescent="0.2">
      <c r="B2" s="133" t="s">
        <v>73</v>
      </c>
      <c r="C2" s="133"/>
      <c r="D2" s="133"/>
      <c r="E2" s="110">
        <v>2021</v>
      </c>
    </row>
    <row r="3" spans="2:12" ht="15" customHeight="1" thickBot="1" x14ac:dyDescent="0.25">
      <c r="B3" s="134" t="s">
        <v>74</v>
      </c>
      <c r="C3" s="134"/>
      <c r="D3" s="134"/>
      <c r="E3" s="111">
        <v>2022</v>
      </c>
    </row>
    <row r="4" spans="2:12" s="2" customFormat="1" ht="18" customHeight="1" x14ac:dyDescent="0.25">
      <c r="B4" s="139" t="s">
        <v>20</v>
      </c>
      <c r="C4" s="140"/>
      <c r="D4" s="140"/>
      <c r="E4" s="140"/>
      <c r="F4" s="140"/>
      <c r="G4" s="140"/>
      <c r="H4" s="140"/>
      <c r="I4" s="141"/>
      <c r="K4" s="146" t="s">
        <v>19</v>
      </c>
      <c r="L4" s="147"/>
    </row>
    <row r="5" spans="2:12" s="2" customFormat="1" ht="6" customHeight="1" x14ac:dyDescent="0.25">
      <c r="B5" s="142"/>
      <c r="C5" s="143"/>
      <c r="D5" s="143"/>
      <c r="E5" s="143"/>
      <c r="F5" s="143"/>
      <c r="G5" s="143"/>
      <c r="H5" s="143"/>
      <c r="I5" s="144"/>
      <c r="K5" s="148"/>
      <c r="L5" s="149"/>
    </row>
    <row r="6" spans="2:12" s="2" customFormat="1" ht="64.5" thickBot="1" x14ac:dyDescent="0.25">
      <c r="B6" s="103" t="s">
        <v>0</v>
      </c>
      <c r="C6" s="104" t="s">
        <v>76</v>
      </c>
      <c r="D6" s="105" t="s">
        <v>79</v>
      </c>
      <c r="E6" s="105" t="s">
        <v>80</v>
      </c>
      <c r="F6" s="106" t="s">
        <v>75</v>
      </c>
      <c r="G6" s="106" t="s">
        <v>72</v>
      </c>
      <c r="H6" s="106" t="s">
        <v>77</v>
      </c>
      <c r="I6" s="107" t="s">
        <v>78</v>
      </c>
      <c r="K6" s="150"/>
      <c r="L6" s="151"/>
    </row>
    <row r="7" spans="2:12" s="2" customFormat="1" ht="15" customHeight="1" x14ac:dyDescent="0.2">
      <c r="B7" s="97" t="s">
        <v>21</v>
      </c>
      <c r="C7" s="113">
        <f>NETWORKDAYS(DATE($E$2,8,16),DATE($E$2,9,15))</f>
        <v>23</v>
      </c>
      <c r="D7" s="118">
        <f>DATE($E$2,8,16)</f>
        <v>44424</v>
      </c>
      <c r="E7" s="118">
        <f>DATE($E$2,9,15)</f>
        <v>44454</v>
      </c>
      <c r="F7" s="114">
        <f>NETWORKDAYS(D7, E7)</f>
        <v>23</v>
      </c>
      <c r="G7" s="91">
        <v>1</v>
      </c>
      <c r="H7" s="5">
        <f>16*G7/C7*F7</f>
        <v>16</v>
      </c>
      <c r="I7" s="6">
        <f>H7</f>
        <v>16</v>
      </c>
      <c r="K7" s="7" t="s">
        <v>3</v>
      </c>
      <c r="L7" s="1" t="s">
        <v>95</v>
      </c>
    </row>
    <row r="8" spans="2:12" s="2" customFormat="1" ht="15" customHeight="1" x14ac:dyDescent="0.2">
      <c r="B8" s="97" t="s">
        <v>22</v>
      </c>
      <c r="C8" s="113">
        <f>NETWORKDAYS(DATE($E$2,9,16),DATE($E$2,10,15))</f>
        <v>22</v>
      </c>
      <c r="D8" s="118">
        <f>DATE($E$2,9,16)</f>
        <v>44455</v>
      </c>
      <c r="E8" s="118">
        <f>DATE($E$2,10,15)</f>
        <v>44484</v>
      </c>
      <c r="F8" s="114">
        <f t="shared" ref="F8:F18" si="0">NETWORKDAYS(D8, E8)</f>
        <v>22</v>
      </c>
      <c r="G8" s="91">
        <v>1</v>
      </c>
      <c r="H8" s="5">
        <f t="shared" ref="H8:H18" si="1">16*G8/C8*F8</f>
        <v>16</v>
      </c>
      <c r="I8" s="6">
        <f>H8+I7</f>
        <v>32</v>
      </c>
      <c r="K8" s="7"/>
      <c r="L8" s="94" t="s">
        <v>86</v>
      </c>
    </row>
    <row r="9" spans="2:12" s="2" customFormat="1" ht="15" customHeight="1" x14ac:dyDescent="0.2">
      <c r="B9" s="97" t="s">
        <v>23</v>
      </c>
      <c r="C9" s="113">
        <f>NETWORKDAYS(DATE(E$2,10,16),DATE($E$2,11,15))</f>
        <v>21</v>
      </c>
      <c r="D9" s="118">
        <f>DATE($E$2,10,16)</f>
        <v>44485</v>
      </c>
      <c r="E9" s="119">
        <f>DATE($E$2,11,15)</f>
        <v>44515</v>
      </c>
      <c r="F9" s="114">
        <f t="shared" si="0"/>
        <v>21</v>
      </c>
      <c r="G9" s="91">
        <v>1</v>
      </c>
      <c r="H9" s="5">
        <f t="shared" si="1"/>
        <v>16</v>
      </c>
      <c r="I9" s="6">
        <f t="shared" ref="I9:I17" si="2">H9+I8</f>
        <v>48</v>
      </c>
      <c r="K9" s="7"/>
      <c r="L9" s="94"/>
    </row>
    <row r="10" spans="2:12" s="2" customFormat="1" ht="15" customHeight="1" x14ac:dyDescent="0.2">
      <c r="B10" s="98" t="s">
        <v>24</v>
      </c>
      <c r="C10" s="113">
        <f>NETWORKDAYS(DATE($E$2,11,16),DATE($E$2,12,15))</f>
        <v>22</v>
      </c>
      <c r="D10" s="118">
        <f>DATE($E$2,11,16)</f>
        <v>44516</v>
      </c>
      <c r="E10" s="119">
        <f>DATE($E$2,12,15)</f>
        <v>44545</v>
      </c>
      <c r="F10" s="114">
        <f t="shared" si="0"/>
        <v>22</v>
      </c>
      <c r="G10" s="91">
        <v>1</v>
      </c>
      <c r="H10" s="5">
        <f t="shared" si="1"/>
        <v>16</v>
      </c>
      <c r="I10" s="6">
        <f t="shared" si="2"/>
        <v>64</v>
      </c>
      <c r="K10" s="7" t="s">
        <v>6</v>
      </c>
      <c r="L10" s="1" t="s">
        <v>96</v>
      </c>
    </row>
    <row r="11" spans="2:12" s="2" customFormat="1" ht="15" customHeight="1" x14ac:dyDescent="0.2">
      <c r="B11" s="98" t="s">
        <v>25</v>
      </c>
      <c r="C11" s="113">
        <f>NETWORKDAYS(DATE($E$2,12,16),DATE($E$3,1,15))</f>
        <v>22</v>
      </c>
      <c r="D11" s="118">
        <f>DATE($E$2,12,16)</f>
        <v>44546</v>
      </c>
      <c r="E11" s="119">
        <f>DATE($E$3,1,15)</f>
        <v>44576</v>
      </c>
      <c r="F11" s="114">
        <f t="shared" si="0"/>
        <v>22</v>
      </c>
      <c r="G11" s="91">
        <v>1</v>
      </c>
      <c r="H11" s="5">
        <f t="shared" si="1"/>
        <v>16</v>
      </c>
      <c r="I11" s="6">
        <f t="shared" si="2"/>
        <v>80</v>
      </c>
      <c r="K11" s="7"/>
      <c r="L11" s="94" t="s">
        <v>87</v>
      </c>
    </row>
    <row r="12" spans="2:12" s="2" customFormat="1" ht="15" customHeight="1" x14ac:dyDescent="0.2">
      <c r="B12" s="98" t="s">
        <v>26</v>
      </c>
      <c r="C12" s="113">
        <f>NETWORKDAYS(DATE($E$3,1,16),DATE($E$3,2,15))</f>
        <v>22</v>
      </c>
      <c r="D12" s="118">
        <f>DATE($E$3,1,16)</f>
        <v>44577</v>
      </c>
      <c r="E12" s="119">
        <f>DATE($E$3,2,15)</f>
        <v>44607</v>
      </c>
      <c r="F12" s="114">
        <f t="shared" si="0"/>
        <v>22</v>
      </c>
      <c r="G12" s="91">
        <v>1</v>
      </c>
      <c r="H12" s="5">
        <f t="shared" si="1"/>
        <v>16</v>
      </c>
      <c r="I12" s="6">
        <f t="shared" si="2"/>
        <v>96</v>
      </c>
      <c r="K12" s="7"/>
      <c r="L12" s="94"/>
    </row>
    <row r="13" spans="2:12" s="2" customFormat="1" ht="15" customHeight="1" x14ac:dyDescent="0.2">
      <c r="B13" s="99" t="s">
        <v>27</v>
      </c>
      <c r="C13" s="113">
        <f>NETWORKDAYS(DATE($E$3,2,16),DATE($E$3,3,15))</f>
        <v>20</v>
      </c>
      <c r="D13" s="118">
        <f>DATE($E$3,2,16)</f>
        <v>44608</v>
      </c>
      <c r="E13" s="119">
        <f>DATE($E$3,3,15)</f>
        <v>44635</v>
      </c>
      <c r="F13" s="114">
        <f t="shared" si="0"/>
        <v>20</v>
      </c>
      <c r="G13" s="91">
        <v>1</v>
      </c>
      <c r="H13" s="5">
        <f t="shared" si="1"/>
        <v>16</v>
      </c>
      <c r="I13" s="6">
        <f t="shared" si="2"/>
        <v>112</v>
      </c>
      <c r="K13" s="7" t="s">
        <v>4</v>
      </c>
      <c r="L13" s="1" t="s">
        <v>88</v>
      </c>
    </row>
    <row r="14" spans="2:12" s="2" customFormat="1" ht="15" customHeight="1" x14ac:dyDescent="0.2">
      <c r="B14" s="99" t="s">
        <v>28</v>
      </c>
      <c r="C14" s="113">
        <f>NETWORKDAYS(DATE($E$3,3,16),DATE($E$3,4,15))</f>
        <v>23</v>
      </c>
      <c r="D14" s="118">
        <f>DATE($E$3,3,16)</f>
        <v>44636</v>
      </c>
      <c r="E14" s="119">
        <f>DATE($E$3,4,15)</f>
        <v>44666</v>
      </c>
      <c r="F14" s="114">
        <f t="shared" si="0"/>
        <v>23</v>
      </c>
      <c r="G14" s="91">
        <v>1</v>
      </c>
      <c r="H14" s="5">
        <f t="shared" si="1"/>
        <v>16</v>
      </c>
      <c r="I14" s="6">
        <f t="shared" si="2"/>
        <v>128</v>
      </c>
      <c r="K14" s="7"/>
      <c r="L14" s="108" t="s">
        <v>81</v>
      </c>
    </row>
    <row r="15" spans="2:12" s="2" customFormat="1" ht="15" customHeight="1" x14ac:dyDescent="0.2">
      <c r="B15" s="99" t="s">
        <v>29</v>
      </c>
      <c r="C15" s="113">
        <f>NETWORKDAYS(DATE($E$3,4,16),DATE($E$3,5,15))</f>
        <v>20</v>
      </c>
      <c r="D15" s="118">
        <f>DATE($E$3,4,16)</f>
        <v>44667</v>
      </c>
      <c r="E15" s="119">
        <f>DATE($E$3,5,15)</f>
        <v>44696</v>
      </c>
      <c r="F15" s="114">
        <f t="shared" si="0"/>
        <v>20</v>
      </c>
      <c r="G15" s="91">
        <v>1</v>
      </c>
      <c r="H15" s="5">
        <f t="shared" si="1"/>
        <v>16</v>
      </c>
      <c r="I15" s="6">
        <f t="shared" si="2"/>
        <v>144</v>
      </c>
      <c r="K15" s="7"/>
      <c r="L15" s="9" t="s">
        <v>82</v>
      </c>
    </row>
    <row r="16" spans="2:12" s="2" customFormat="1" ht="15" customHeight="1" x14ac:dyDescent="0.2">
      <c r="B16" s="100" t="s">
        <v>30</v>
      </c>
      <c r="C16" s="113">
        <f>NETWORKDAYS(DATE($E$3,5,16),DATE($E$3,6,15))</f>
        <v>23</v>
      </c>
      <c r="D16" s="118">
        <f>DATE($E$3,5,16)</f>
        <v>44697</v>
      </c>
      <c r="E16" s="119">
        <f>DATE($E$3,6,15)</f>
        <v>44727</v>
      </c>
      <c r="F16" s="114">
        <f t="shared" si="0"/>
        <v>23</v>
      </c>
      <c r="G16" s="91">
        <v>1</v>
      </c>
      <c r="H16" s="5">
        <f t="shared" si="1"/>
        <v>16</v>
      </c>
      <c r="I16" s="6">
        <f t="shared" si="2"/>
        <v>160</v>
      </c>
      <c r="K16" s="7"/>
      <c r="L16" s="9" t="s">
        <v>83</v>
      </c>
    </row>
    <row r="17" spans="2:17" s="2" customFormat="1" ht="15" customHeight="1" x14ac:dyDescent="0.2">
      <c r="B17" s="12" t="s">
        <v>31</v>
      </c>
      <c r="C17" s="115">
        <f>NETWORKDAYS(DATE($E$3,6,16),DATE($E$3,7,15))</f>
        <v>22</v>
      </c>
      <c r="D17" s="118">
        <f>DATE($E$3,6,16)</f>
        <v>44728</v>
      </c>
      <c r="E17" s="119">
        <f>DATE($E$3,7,15)</f>
        <v>44757</v>
      </c>
      <c r="F17" s="114">
        <f t="shared" si="0"/>
        <v>22</v>
      </c>
      <c r="G17" s="91">
        <v>1</v>
      </c>
      <c r="H17" s="5">
        <f t="shared" si="1"/>
        <v>16</v>
      </c>
      <c r="I17" s="6">
        <f t="shared" si="2"/>
        <v>176</v>
      </c>
      <c r="K17" s="7"/>
      <c r="L17" s="9"/>
    </row>
    <row r="18" spans="2:17" s="2" customFormat="1" ht="15" customHeight="1" thickBot="1" x14ac:dyDescent="0.25">
      <c r="B18" s="14" t="s">
        <v>32</v>
      </c>
      <c r="C18" s="116">
        <f>NETWORKDAYS(DATE($E$3,7,16),DATE($E$3,8,15))</f>
        <v>21</v>
      </c>
      <c r="D18" s="120">
        <f>DATE($E$3,7,16)</f>
        <v>44758</v>
      </c>
      <c r="E18" s="120">
        <f>DATE($E$3,8,15)</f>
        <v>44788</v>
      </c>
      <c r="F18" s="117">
        <f t="shared" si="0"/>
        <v>21</v>
      </c>
      <c r="G18" s="92">
        <v>1</v>
      </c>
      <c r="H18" s="15">
        <f t="shared" si="1"/>
        <v>16</v>
      </c>
      <c r="I18" s="16">
        <f>H18+I17</f>
        <v>192</v>
      </c>
      <c r="K18" s="13" t="s">
        <v>5</v>
      </c>
      <c r="L18" s="164" t="s">
        <v>97</v>
      </c>
    </row>
    <row r="19" spans="2:17" s="2" customFormat="1" ht="15" customHeight="1" thickBot="1" x14ac:dyDescent="0.25">
      <c r="B19" s="1"/>
      <c r="C19" s="1"/>
      <c r="D19" s="1"/>
      <c r="E19" s="1"/>
      <c r="F19" s="1"/>
      <c r="G19" s="1"/>
      <c r="H19" s="17"/>
      <c r="I19" s="1"/>
      <c r="K19" s="13"/>
      <c r="L19" s="164"/>
    </row>
    <row r="20" spans="2:17" s="2" customFormat="1" ht="15" customHeight="1" x14ac:dyDescent="0.25">
      <c r="B20" s="161" t="s">
        <v>17</v>
      </c>
      <c r="C20" s="162"/>
      <c r="D20" s="162"/>
      <c r="E20" s="162"/>
      <c r="F20" s="163"/>
      <c r="G20" s="27"/>
      <c r="H20" s="85"/>
      <c r="I20" s="1"/>
      <c r="K20" s="13"/>
      <c r="L20" s="165" t="s">
        <v>90</v>
      </c>
    </row>
    <row r="21" spans="2:17" s="2" customFormat="1" ht="15" customHeight="1" x14ac:dyDescent="0.2">
      <c r="B21" s="20" t="s">
        <v>18</v>
      </c>
      <c r="C21" s="19"/>
      <c r="D21" s="19"/>
      <c r="E21" s="19"/>
      <c r="F21" s="21"/>
      <c r="G21" s="88"/>
      <c r="H21" s="86"/>
      <c r="I21" s="1"/>
      <c r="K21" s="13"/>
      <c r="L21" s="165"/>
    </row>
    <row r="22" spans="2:17" s="2" customFormat="1" ht="15" customHeight="1" x14ac:dyDescent="0.2">
      <c r="B22" s="22" t="s">
        <v>9</v>
      </c>
      <c r="C22" s="135" t="s">
        <v>14</v>
      </c>
      <c r="D22" s="135"/>
      <c r="E22" s="135"/>
      <c r="F22" s="136"/>
      <c r="G22" s="87"/>
      <c r="I22" s="1"/>
      <c r="K22" s="7"/>
      <c r="L22" s="9"/>
    </row>
    <row r="23" spans="2:17" s="2" customFormat="1" ht="15" customHeight="1" x14ac:dyDescent="0.2">
      <c r="B23" s="26" t="s">
        <v>10</v>
      </c>
      <c r="C23" s="135" t="s">
        <v>13</v>
      </c>
      <c r="D23" s="135"/>
      <c r="E23" s="135"/>
      <c r="F23" s="136"/>
      <c r="G23" s="87"/>
      <c r="I23" s="18"/>
      <c r="K23" s="7" t="s">
        <v>7</v>
      </c>
      <c r="L23" s="1" t="s">
        <v>89</v>
      </c>
    </row>
    <row r="24" spans="2:17" s="2" customFormat="1" ht="15" customHeight="1" x14ac:dyDescent="0.2">
      <c r="B24" s="23" t="s">
        <v>11</v>
      </c>
      <c r="C24" s="135" t="s">
        <v>15</v>
      </c>
      <c r="D24" s="135"/>
      <c r="E24" s="135"/>
      <c r="F24" s="136"/>
      <c r="G24" s="87"/>
      <c r="I24" s="18"/>
      <c r="K24" s="10"/>
      <c r="L24" s="9" t="s">
        <v>91</v>
      </c>
    </row>
    <row r="25" spans="2:17" s="2" customFormat="1" ht="15" customHeight="1" thickBot="1" x14ac:dyDescent="0.25">
      <c r="B25" s="24" t="s">
        <v>12</v>
      </c>
      <c r="C25" s="137" t="s">
        <v>16</v>
      </c>
      <c r="D25" s="137"/>
      <c r="E25" s="137"/>
      <c r="F25" s="138"/>
      <c r="G25" s="87"/>
      <c r="I25" s="18"/>
      <c r="K25" s="10"/>
      <c r="L25" s="1"/>
      <c r="N25" s="11"/>
    </row>
    <row r="26" spans="2:17" s="2" customFormat="1" ht="14.65" customHeight="1" x14ac:dyDescent="0.2">
      <c r="B26" s="1"/>
      <c r="C26" s="1"/>
      <c r="D26" s="1"/>
      <c r="E26" s="1"/>
      <c r="F26" s="1"/>
      <c r="G26" s="1"/>
      <c r="H26" s="1"/>
      <c r="I26" s="18"/>
      <c r="K26" s="13" t="s">
        <v>8</v>
      </c>
      <c r="L26" s="164" t="s">
        <v>93</v>
      </c>
    </row>
    <row r="27" spans="2:17" s="2" customFormat="1" ht="14.65" customHeight="1" thickBot="1" x14ac:dyDescent="0.25">
      <c r="B27" s="1"/>
      <c r="C27" s="1"/>
      <c r="D27" s="1"/>
      <c r="E27" s="1"/>
      <c r="F27" s="1"/>
      <c r="G27" s="1"/>
      <c r="H27" s="1"/>
      <c r="I27" s="1"/>
      <c r="K27" s="13"/>
      <c r="L27" s="164"/>
    </row>
    <row r="28" spans="2:17" s="2" customFormat="1" ht="14.65" customHeight="1" thickTop="1" x14ac:dyDescent="0.2">
      <c r="B28" s="152" t="s">
        <v>94</v>
      </c>
      <c r="C28" s="153"/>
      <c r="D28" s="153"/>
      <c r="E28" s="153"/>
      <c r="F28" s="154"/>
      <c r="G28" s="112"/>
      <c r="H28" s="1"/>
      <c r="I28" s="1"/>
      <c r="K28" s="1"/>
      <c r="L28" s="1"/>
    </row>
    <row r="29" spans="2:17" s="2" customFormat="1" ht="14.65" customHeight="1" x14ac:dyDescent="0.2">
      <c r="B29" s="155"/>
      <c r="C29" s="156"/>
      <c r="D29" s="156"/>
      <c r="E29" s="156"/>
      <c r="F29" s="157"/>
      <c r="G29" s="112"/>
      <c r="H29" s="1"/>
      <c r="I29" s="1"/>
      <c r="K29" s="13" t="s">
        <v>84</v>
      </c>
      <c r="L29" s="164" t="s">
        <v>92</v>
      </c>
    </row>
    <row r="30" spans="2:17" s="2" customFormat="1" ht="14.85" customHeight="1" x14ac:dyDescent="0.2">
      <c r="B30" s="155"/>
      <c r="C30" s="156"/>
      <c r="D30" s="156"/>
      <c r="E30" s="156"/>
      <c r="F30" s="157"/>
      <c r="G30" s="112"/>
      <c r="H30" s="1"/>
      <c r="I30" s="1"/>
      <c r="K30" s="13"/>
      <c r="L30" s="164"/>
    </row>
    <row r="31" spans="2:17" s="2" customFormat="1" ht="14.65" customHeight="1" x14ac:dyDescent="0.2">
      <c r="B31" s="155"/>
      <c r="C31" s="156"/>
      <c r="D31" s="156"/>
      <c r="E31" s="156"/>
      <c r="F31" s="157"/>
      <c r="G31" s="112"/>
      <c r="H31" s="1"/>
      <c r="I31" s="1"/>
      <c r="K31" s="1"/>
      <c r="L31" s="145" t="s">
        <v>98</v>
      </c>
    </row>
    <row r="32" spans="2:17" x14ac:dyDescent="0.2">
      <c r="B32" s="155"/>
      <c r="C32" s="156"/>
      <c r="D32" s="156"/>
      <c r="E32" s="156"/>
      <c r="F32" s="157"/>
      <c r="G32" s="112"/>
      <c r="L32" s="145"/>
      <c r="M32" s="2"/>
      <c r="N32" s="2"/>
      <c r="O32" s="2"/>
      <c r="P32" s="2"/>
      <c r="Q32" s="2"/>
    </row>
    <row r="33" spans="2:17" s="2" customFormat="1" ht="14.85" customHeight="1" thickBot="1" x14ac:dyDescent="0.25">
      <c r="B33" s="158"/>
      <c r="C33" s="159"/>
      <c r="D33" s="159"/>
      <c r="E33" s="159"/>
      <c r="F33" s="160"/>
      <c r="G33" s="112"/>
      <c r="H33" s="1"/>
      <c r="I33" s="1"/>
      <c r="K33" s="1"/>
      <c r="L33" s="1"/>
      <c r="N33" s="1"/>
      <c r="O33" s="1"/>
      <c r="P33" s="1"/>
      <c r="Q33" s="1"/>
    </row>
    <row r="34" spans="2:17" ht="29.25" thickTop="1" x14ac:dyDescent="0.2">
      <c r="K34" s="13" t="s">
        <v>85</v>
      </c>
      <c r="L34" s="109" t="s">
        <v>99</v>
      </c>
      <c r="M34" s="2"/>
      <c r="N34" s="2"/>
      <c r="O34" s="2"/>
      <c r="P34" s="2"/>
      <c r="Q34" s="2"/>
    </row>
    <row r="35" spans="2:17" x14ac:dyDescent="0.2">
      <c r="K35" s="13"/>
      <c r="L35" s="145" t="s">
        <v>100</v>
      </c>
    </row>
    <row r="36" spans="2:17" x14ac:dyDescent="0.2">
      <c r="L36" s="145"/>
      <c r="M36" s="2"/>
    </row>
    <row r="37" spans="2:17" x14ac:dyDescent="0.2">
      <c r="K37" s="13"/>
    </row>
    <row r="40" spans="2:17" ht="14.25" customHeight="1" x14ac:dyDescent="0.2"/>
  </sheetData>
  <mergeCells count="17">
    <mergeCell ref="L31:L32"/>
    <mergeCell ref="L35:L36"/>
    <mergeCell ref="K4:L6"/>
    <mergeCell ref="B28:F33"/>
    <mergeCell ref="B20:F20"/>
    <mergeCell ref="L18:L19"/>
    <mergeCell ref="L20:L21"/>
    <mergeCell ref="L26:L27"/>
    <mergeCell ref="L29:L30"/>
    <mergeCell ref="B2:D2"/>
    <mergeCell ref="B3:D3"/>
    <mergeCell ref="C22:F22"/>
    <mergeCell ref="C24:F24"/>
    <mergeCell ref="C25:F25"/>
    <mergeCell ref="C23:F23"/>
    <mergeCell ref="B4:I4"/>
    <mergeCell ref="B5:I5"/>
  </mergeCells>
  <phoneticPr fontId="1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A4D86-6F93-4197-9945-D572584C9072}">
  <dimension ref="B1:L37"/>
  <sheetViews>
    <sheetView workbookViewId="0">
      <selection activeCell="H28" sqref="H28"/>
    </sheetView>
  </sheetViews>
  <sheetFormatPr defaultRowHeight="14.25" x14ac:dyDescent="0.2"/>
  <cols>
    <col min="1" max="1" width="0.42578125" style="1" customWidth="1"/>
    <col min="2" max="2" width="16.7109375" style="1" customWidth="1"/>
    <col min="3" max="3" width="8.7109375" style="1" customWidth="1"/>
    <col min="4" max="5" width="11.7109375" style="1" customWidth="1"/>
    <col min="6" max="7" width="8.7109375" style="1" customWidth="1"/>
    <col min="8" max="8" width="10" style="1" customWidth="1"/>
    <col min="9" max="9" width="10.140625" style="1" customWidth="1"/>
    <col min="10" max="10" width="9.140625" style="1"/>
    <col min="11" max="11" width="15.5703125" style="1" customWidth="1"/>
    <col min="12" max="12" width="114.85546875" style="1" customWidth="1"/>
    <col min="13" max="16384" width="9.140625" style="1"/>
  </cols>
  <sheetData>
    <row r="1" spans="2:12" ht="3" customHeight="1" x14ac:dyDescent="0.2"/>
    <row r="2" spans="2:12" ht="15" customHeight="1" x14ac:dyDescent="0.2">
      <c r="B2" s="133" t="s">
        <v>73</v>
      </c>
      <c r="C2" s="133"/>
      <c r="D2" s="133"/>
      <c r="E2" s="110">
        <v>2021</v>
      </c>
    </row>
    <row r="3" spans="2:12" ht="15" customHeight="1" thickBot="1" x14ac:dyDescent="0.25">
      <c r="B3" s="134" t="s">
        <v>74</v>
      </c>
      <c r="C3" s="134"/>
      <c r="D3" s="134"/>
      <c r="E3" s="111">
        <v>2022</v>
      </c>
    </row>
    <row r="4" spans="2:12" ht="18" x14ac:dyDescent="0.25">
      <c r="B4" s="139" t="s">
        <v>1</v>
      </c>
      <c r="C4" s="140"/>
      <c r="D4" s="140"/>
      <c r="E4" s="140"/>
      <c r="F4" s="140"/>
      <c r="G4" s="140"/>
      <c r="H4" s="140"/>
      <c r="I4" s="141"/>
      <c r="K4" s="146" t="s">
        <v>19</v>
      </c>
      <c r="L4" s="147"/>
    </row>
    <row r="5" spans="2:12" s="2" customFormat="1" ht="6" customHeight="1" x14ac:dyDescent="0.25">
      <c r="B5" s="142"/>
      <c r="C5" s="143"/>
      <c r="D5" s="143"/>
      <c r="E5" s="143"/>
      <c r="F5" s="143"/>
      <c r="G5" s="143"/>
      <c r="H5" s="143"/>
      <c r="I5" s="144"/>
      <c r="K5" s="148"/>
      <c r="L5" s="149"/>
    </row>
    <row r="6" spans="2:12" ht="66.95" customHeight="1" thickBot="1" x14ac:dyDescent="0.25">
      <c r="B6" s="103" t="s">
        <v>0</v>
      </c>
      <c r="C6" s="104" t="s">
        <v>76</v>
      </c>
      <c r="D6" s="105" t="s">
        <v>79</v>
      </c>
      <c r="E6" s="105" t="s">
        <v>80</v>
      </c>
      <c r="F6" s="106" t="s">
        <v>75</v>
      </c>
      <c r="G6" s="106" t="s">
        <v>72</v>
      </c>
      <c r="H6" s="106" t="s">
        <v>77</v>
      </c>
      <c r="I6" s="107" t="s">
        <v>78</v>
      </c>
      <c r="K6" s="150"/>
      <c r="L6" s="151"/>
    </row>
    <row r="7" spans="2:12" ht="15" customHeight="1" x14ac:dyDescent="0.2">
      <c r="B7" s="4" t="s">
        <v>21</v>
      </c>
      <c r="C7" s="95">
        <f>NETWORKDAYS(DATE($E$2,8,16),DATE($E$2,9,15))</f>
        <v>23</v>
      </c>
      <c r="D7" s="130">
        <f>DATE($E$2,8,16)</f>
        <v>44424</v>
      </c>
      <c r="E7" s="130">
        <f>DATE($E$2,9,15)</f>
        <v>44454</v>
      </c>
      <c r="F7" s="89">
        <f>NETWORKDAYS(D7, E7)</f>
        <v>23</v>
      </c>
      <c r="G7" s="91">
        <v>1</v>
      </c>
      <c r="H7" s="5">
        <f>8*G7/C7*F7</f>
        <v>8</v>
      </c>
      <c r="I7" s="6">
        <f>H7</f>
        <v>8</v>
      </c>
      <c r="K7" s="7" t="s">
        <v>3</v>
      </c>
      <c r="L7" s="1" t="s">
        <v>95</v>
      </c>
    </row>
    <row r="8" spans="2:12" ht="15" customHeight="1" x14ac:dyDescent="0.2">
      <c r="B8" s="4" t="s">
        <v>22</v>
      </c>
      <c r="C8" s="95">
        <f>NETWORKDAYS(DATE($E$2,9,16),DATE($E$2,10,15))</f>
        <v>22</v>
      </c>
      <c r="D8" s="130">
        <f>DATE($E$2,9,16)</f>
        <v>44455</v>
      </c>
      <c r="E8" s="130">
        <f>DATE($E$2,10,15)</f>
        <v>44484</v>
      </c>
      <c r="F8" s="89">
        <f t="shared" ref="F8:F18" si="0">NETWORKDAYS(D8, E8)</f>
        <v>22</v>
      </c>
      <c r="G8" s="91">
        <v>1</v>
      </c>
      <c r="H8" s="5">
        <f t="shared" ref="H8:H18" si="1">8*G8/C8*F8</f>
        <v>8</v>
      </c>
      <c r="I8" s="6">
        <f>H8+I7</f>
        <v>16</v>
      </c>
      <c r="K8" s="7"/>
      <c r="L8" s="94" t="s">
        <v>86</v>
      </c>
    </row>
    <row r="9" spans="2:12" ht="15" customHeight="1" x14ac:dyDescent="0.2">
      <c r="B9" s="4" t="s">
        <v>23</v>
      </c>
      <c r="C9" s="95">
        <f>NETWORKDAYS(DATE(E$2,10,16),DATE($E$2,11,15))</f>
        <v>21</v>
      </c>
      <c r="D9" s="130">
        <f>DATE($E$2,10,16)</f>
        <v>44485</v>
      </c>
      <c r="E9" s="131">
        <f>DATE($E$2,11,15)</f>
        <v>44515</v>
      </c>
      <c r="F9" s="89">
        <f t="shared" si="0"/>
        <v>21</v>
      </c>
      <c r="G9" s="91">
        <v>1</v>
      </c>
      <c r="H9" s="5">
        <f t="shared" si="1"/>
        <v>8</v>
      </c>
      <c r="I9" s="6">
        <f t="shared" ref="I9:I17" si="2">H9+I8</f>
        <v>24</v>
      </c>
      <c r="K9" s="7"/>
      <c r="L9" s="94"/>
    </row>
    <row r="10" spans="2:12" ht="15" customHeight="1" x14ac:dyDescent="0.2">
      <c r="B10" s="25" t="s">
        <v>24</v>
      </c>
      <c r="C10" s="95">
        <f>NETWORKDAYS(DATE($E$2,11,16),DATE($E$2,12,15))</f>
        <v>22</v>
      </c>
      <c r="D10" s="130">
        <f>DATE($E$2,11,16)</f>
        <v>44516</v>
      </c>
      <c r="E10" s="131">
        <f>DATE($E$2,12,15)</f>
        <v>44545</v>
      </c>
      <c r="F10" s="89">
        <f t="shared" si="0"/>
        <v>22</v>
      </c>
      <c r="G10" s="91">
        <v>1</v>
      </c>
      <c r="H10" s="5">
        <f t="shared" si="1"/>
        <v>8</v>
      </c>
      <c r="I10" s="6">
        <f t="shared" si="2"/>
        <v>32</v>
      </c>
      <c r="K10" s="7" t="s">
        <v>6</v>
      </c>
      <c r="L10" s="1" t="s">
        <v>96</v>
      </c>
    </row>
    <row r="11" spans="2:12" ht="15" customHeight="1" x14ac:dyDescent="0.2">
      <c r="B11" s="25" t="s">
        <v>25</v>
      </c>
      <c r="C11" s="95">
        <f>NETWORKDAYS(DATE($E$2,12,16),DATE($E$3,1,15))</f>
        <v>22</v>
      </c>
      <c r="D11" s="130">
        <f>DATE($E$2,12,16)</f>
        <v>44546</v>
      </c>
      <c r="E11" s="131">
        <f>DATE($E$3,1,15)</f>
        <v>44576</v>
      </c>
      <c r="F11" s="89">
        <f t="shared" si="0"/>
        <v>22</v>
      </c>
      <c r="G11" s="91">
        <v>1</v>
      </c>
      <c r="H11" s="5">
        <f t="shared" si="1"/>
        <v>8</v>
      </c>
      <c r="I11" s="6">
        <f t="shared" si="2"/>
        <v>40</v>
      </c>
      <c r="K11" s="7"/>
      <c r="L11" s="94" t="s">
        <v>87</v>
      </c>
    </row>
    <row r="12" spans="2:12" ht="15" customHeight="1" x14ac:dyDescent="0.2">
      <c r="B12" s="25" t="s">
        <v>26</v>
      </c>
      <c r="C12" s="95">
        <f>NETWORKDAYS(DATE($E$3,1,16),DATE($E$3,2,15))</f>
        <v>22</v>
      </c>
      <c r="D12" s="130">
        <f>DATE($E$3,1,16)</f>
        <v>44577</v>
      </c>
      <c r="E12" s="131">
        <f>DATE($E$3,2,15)</f>
        <v>44607</v>
      </c>
      <c r="F12" s="89">
        <f t="shared" si="0"/>
        <v>22</v>
      </c>
      <c r="G12" s="91">
        <v>1</v>
      </c>
      <c r="H12" s="5">
        <f t="shared" si="1"/>
        <v>8</v>
      </c>
      <c r="I12" s="6">
        <f t="shared" si="2"/>
        <v>48</v>
      </c>
      <c r="K12" s="7"/>
      <c r="L12" s="94"/>
    </row>
    <row r="13" spans="2:12" ht="15" customHeight="1" x14ac:dyDescent="0.2">
      <c r="B13" s="8" t="s">
        <v>27</v>
      </c>
      <c r="C13" s="95">
        <f>NETWORKDAYS(DATE($E$3,2,16),DATE($E$3,3,15))</f>
        <v>20</v>
      </c>
      <c r="D13" s="130">
        <f>DATE($E$3,2,16)</f>
        <v>44608</v>
      </c>
      <c r="E13" s="131">
        <f>DATE($E$3,3,15)</f>
        <v>44635</v>
      </c>
      <c r="F13" s="89">
        <f t="shared" si="0"/>
        <v>20</v>
      </c>
      <c r="G13" s="91">
        <v>1</v>
      </c>
      <c r="H13" s="5">
        <f t="shared" si="1"/>
        <v>8</v>
      </c>
      <c r="I13" s="6">
        <f t="shared" si="2"/>
        <v>56</v>
      </c>
      <c r="K13" s="7" t="s">
        <v>4</v>
      </c>
      <c r="L13" s="1" t="s">
        <v>88</v>
      </c>
    </row>
    <row r="14" spans="2:12" ht="15" customHeight="1" x14ac:dyDescent="0.2">
      <c r="B14" s="8" t="s">
        <v>28</v>
      </c>
      <c r="C14" s="95">
        <f>NETWORKDAYS(DATE($E$3,3,16),DATE($E$3,4,15))</f>
        <v>23</v>
      </c>
      <c r="D14" s="130">
        <f>DATE($E$3,3,16)</f>
        <v>44636</v>
      </c>
      <c r="E14" s="131">
        <f>DATE($E$3,4,15)</f>
        <v>44666</v>
      </c>
      <c r="F14" s="89">
        <f t="shared" si="0"/>
        <v>23</v>
      </c>
      <c r="G14" s="91">
        <v>1</v>
      </c>
      <c r="H14" s="5">
        <f t="shared" si="1"/>
        <v>8</v>
      </c>
      <c r="I14" s="6">
        <f t="shared" si="2"/>
        <v>64</v>
      </c>
      <c r="K14" s="7"/>
      <c r="L14" s="108" t="s">
        <v>81</v>
      </c>
    </row>
    <row r="15" spans="2:12" ht="15" customHeight="1" x14ac:dyDescent="0.2">
      <c r="B15" s="8" t="s">
        <v>29</v>
      </c>
      <c r="C15" s="95">
        <f>NETWORKDAYS(DATE($E$3,4,16),DATE($E$3,5,15))</f>
        <v>20</v>
      </c>
      <c r="D15" s="130">
        <f>DATE($E$3,4,16)</f>
        <v>44667</v>
      </c>
      <c r="E15" s="131">
        <f>DATE($E$3,5,15)</f>
        <v>44696</v>
      </c>
      <c r="F15" s="89">
        <f t="shared" si="0"/>
        <v>20</v>
      </c>
      <c r="G15" s="91">
        <v>1</v>
      </c>
      <c r="H15" s="5">
        <f t="shared" si="1"/>
        <v>8</v>
      </c>
      <c r="I15" s="6">
        <f t="shared" si="2"/>
        <v>72</v>
      </c>
      <c r="K15" s="7"/>
      <c r="L15" s="9" t="s">
        <v>82</v>
      </c>
    </row>
    <row r="16" spans="2:12" ht="15" customHeight="1" x14ac:dyDescent="0.2">
      <c r="B16" s="12" t="s">
        <v>30</v>
      </c>
      <c r="C16" s="95">
        <f>NETWORKDAYS(DATE($E$3,5,16),DATE($E$3,6,15))</f>
        <v>23</v>
      </c>
      <c r="D16" s="130">
        <f>DATE($E$3,5,16)</f>
        <v>44697</v>
      </c>
      <c r="E16" s="131">
        <f>DATE($E$3,6,15)</f>
        <v>44727</v>
      </c>
      <c r="F16" s="89">
        <f t="shared" si="0"/>
        <v>23</v>
      </c>
      <c r="G16" s="91">
        <v>1</v>
      </c>
      <c r="H16" s="5">
        <f t="shared" si="1"/>
        <v>8</v>
      </c>
      <c r="I16" s="6">
        <f t="shared" si="2"/>
        <v>80</v>
      </c>
      <c r="K16" s="7"/>
      <c r="L16" s="9" t="s">
        <v>83</v>
      </c>
    </row>
    <row r="17" spans="2:12" ht="15" customHeight="1" x14ac:dyDescent="0.2">
      <c r="B17" s="12" t="s">
        <v>31</v>
      </c>
      <c r="C17" s="101">
        <f>NETWORKDAYS(DATE($E$3,6,16),DATE($E$3,7,15))</f>
        <v>22</v>
      </c>
      <c r="D17" s="130">
        <f>DATE($E$3,6,16)</f>
        <v>44728</v>
      </c>
      <c r="E17" s="131">
        <f>DATE($E$3,7,15)</f>
        <v>44757</v>
      </c>
      <c r="F17" s="89">
        <f t="shared" si="0"/>
        <v>22</v>
      </c>
      <c r="G17" s="91">
        <v>1</v>
      </c>
      <c r="H17" s="5">
        <f t="shared" si="1"/>
        <v>8</v>
      </c>
      <c r="I17" s="6">
        <f t="shared" si="2"/>
        <v>88</v>
      </c>
      <c r="K17" s="7"/>
      <c r="L17" s="9"/>
    </row>
    <row r="18" spans="2:12" ht="15" customHeight="1" thickBot="1" x14ac:dyDescent="0.25">
      <c r="B18" s="14" t="s">
        <v>32</v>
      </c>
      <c r="C18" s="102">
        <f>NETWORKDAYS(DATE($E$3,7,16),DATE($E$3,8,15))</f>
        <v>21</v>
      </c>
      <c r="D18" s="132">
        <f>DATE($E$3,7,16)</f>
        <v>44758</v>
      </c>
      <c r="E18" s="132">
        <f>DATE($E$3,8,15)</f>
        <v>44788</v>
      </c>
      <c r="F18" s="90">
        <f t="shared" si="0"/>
        <v>21</v>
      </c>
      <c r="G18" s="92">
        <v>1</v>
      </c>
      <c r="H18" s="15">
        <f t="shared" si="1"/>
        <v>8</v>
      </c>
      <c r="I18" s="16">
        <f>H18+I17</f>
        <v>96</v>
      </c>
      <c r="K18" s="13" t="s">
        <v>5</v>
      </c>
      <c r="L18" s="164" t="s">
        <v>97</v>
      </c>
    </row>
    <row r="19" spans="2:12" ht="15" thickBot="1" x14ac:dyDescent="0.25">
      <c r="H19" s="17"/>
      <c r="K19" s="13"/>
      <c r="L19" s="164"/>
    </row>
    <row r="20" spans="2:12" ht="15" customHeight="1" x14ac:dyDescent="0.25">
      <c r="B20" s="161" t="s">
        <v>17</v>
      </c>
      <c r="C20" s="162"/>
      <c r="D20" s="162"/>
      <c r="E20" s="162"/>
      <c r="F20" s="163"/>
      <c r="G20" s="27"/>
      <c r="H20" s="85"/>
      <c r="K20" s="13"/>
      <c r="L20" s="165" t="s">
        <v>90</v>
      </c>
    </row>
    <row r="21" spans="2:12" ht="15" customHeight="1" x14ac:dyDescent="0.2">
      <c r="B21" s="20" t="s">
        <v>18</v>
      </c>
      <c r="C21" s="19"/>
      <c r="D21" s="19"/>
      <c r="E21" s="19"/>
      <c r="F21" s="21"/>
      <c r="G21" s="88"/>
      <c r="H21" s="86"/>
      <c r="K21" s="13"/>
      <c r="L21" s="165"/>
    </row>
    <row r="22" spans="2:12" ht="15" customHeight="1" x14ac:dyDescent="0.2">
      <c r="B22" s="22" t="s">
        <v>9</v>
      </c>
      <c r="C22" s="135" t="s">
        <v>14</v>
      </c>
      <c r="D22" s="135"/>
      <c r="E22" s="135"/>
      <c r="F22" s="136"/>
      <c r="G22" s="87"/>
      <c r="H22" s="2"/>
      <c r="K22" s="7"/>
      <c r="L22" s="9"/>
    </row>
    <row r="23" spans="2:12" ht="15" customHeight="1" x14ac:dyDescent="0.2">
      <c r="B23" s="26" t="s">
        <v>10</v>
      </c>
      <c r="C23" s="135" t="s">
        <v>13</v>
      </c>
      <c r="D23" s="135"/>
      <c r="E23" s="135"/>
      <c r="F23" s="136"/>
      <c r="G23" s="87"/>
      <c r="H23" s="2"/>
      <c r="I23" s="18"/>
      <c r="K23" s="7" t="s">
        <v>7</v>
      </c>
      <c r="L23" s="1" t="s">
        <v>89</v>
      </c>
    </row>
    <row r="24" spans="2:12" ht="15" customHeight="1" x14ac:dyDescent="0.2">
      <c r="B24" s="23" t="s">
        <v>11</v>
      </c>
      <c r="C24" s="135" t="s">
        <v>15</v>
      </c>
      <c r="D24" s="135"/>
      <c r="E24" s="135"/>
      <c r="F24" s="136"/>
      <c r="G24" s="87"/>
      <c r="H24" s="2"/>
      <c r="I24" s="18"/>
      <c r="K24" s="10"/>
      <c r="L24" s="9" t="s">
        <v>91</v>
      </c>
    </row>
    <row r="25" spans="2:12" ht="15" customHeight="1" thickBot="1" x14ac:dyDescent="0.25">
      <c r="B25" s="24" t="s">
        <v>12</v>
      </c>
      <c r="C25" s="137" t="s">
        <v>16</v>
      </c>
      <c r="D25" s="137"/>
      <c r="E25" s="137"/>
      <c r="F25" s="138"/>
      <c r="G25" s="87"/>
      <c r="H25" s="2"/>
      <c r="I25" s="18"/>
      <c r="K25" s="10"/>
    </row>
    <row r="26" spans="2:12" x14ac:dyDescent="0.2">
      <c r="K26" s="13" t="s">
        <v>8</v>
      </c>
      <c r="L26" s="164" t="s">
        <v>93</v>
      </c>
    </row>
    <row r="27" spans="2:12" ht="15" thickBot="1" x14ac:dyDescent="0.25">
      <c r="K27" s="13"/>
      <c r="L27" s="164"/>
    </row>
    <row r="28" spans="2:12" ht="15" thickTop="1" x14ac:dyDescent="0.2">
      <c r="B28" s="152" t="s">
        <v>94</v>
      </c>
      <c r="C28" s="153"/>
      <c r="D28" s="153"/>
      <c r="E28" s="153"/>
      <c r="F28" s="154"/>
    </row>
    <row r="29" spans="2:12" x14ac:dyDescent="0.2">
      <c r="B29" s="155"/>
      <c r="C29" s="156"/>
      <c r="D29" s="156"/>
      <c r="E29" s="156"/>
      <c r="F29" s="157"/>
      <c r="K29" s="13" t="s">
        <v>84</v>
      </c>
      <c r="L29" s="164" t="s">
        <v>92</v>
      </c>
    </row>
    <row r="30" spans="2:12" x14ac:dyDescent="0.2">
      <c r="B30" s="155"/>
      <c r="C30" s="156"/>
      <c r="D30" s="156"/>
      <c r="E30" s="156"/>
      <c r="F30" s="157"/>
      <c r="K30" s="13"/>
      <c r="L30" s="164"/>
    </row>
    <row r="31" spans="2:12" x14ac:dyDescent="0.2">
      <c r="B31" s="155"/>
      <c r="C31" s="156"/>
      <c r="D31" s="156"/>
      <c r="E31" s="156"/>
      <c r="F31" s="157"/>
      <c r="L31" s="145" t="s">
        <v>173</v>
      </c>
    </row>
    <row r="32" spans="2:12" x14ac:dyDescent="0.2">
      <c r="B32" s="155"/>
      <c r="C32" s="156"/>
      <c r="D32" s="156"/>
      <c r="E32" s="156"/>
      <c r="F32" s="157"/>
      <c r="L32" s="145"/>
    </row>
    <row r="33" spans="2:12" ht="15" thickBot="1" x14ac:dyDescent="0.25">
      <c r="B33" s="158"/>
      <c r="C33" s="159"/>
      <c r="D33" s="159"/>
      <c r="E33" s="159"/>
      <c r="F33" s="160"/>
    </row>
    <row r="34" spans="2:12" ht="29.25" thickTop="1" x14ac:dyDescent="0.2">
      <c r="K34" s="13" t="s">
        <v>85</v>
      </c>
      <c r="L34" s="109" t="s">
        <v>99</v>
      </c>
    </row>
    <row r="35" spans="2:12" x14ac:dyDescent="0.2">
      <c r="K35" s="13"/>
      <c r="L35" s="145" t="s">
        <v>174</v>
      </c>
    </row>
    <row r="36" spans="2:12" x14ac:dyDescent="0.2">
      <c r="L36" s="145"/>
    </row>
    <row r="37" spans="2:12" x14ac:dyDescent="0.2">
      <c r="K37" s="13"/>
    </row>
  </sheetData>
  <mergeCells count="17">
    <mergeCell ref="L31:L32"/>
    <mergeCell ref="L35:L36"/>
    <mergeCell ref="B28:F33"/>
    <mergeCell ref="K4:L6"/>
    <mergeCell ref="L18:L19"/>
    <mergeCell ref="L20:L21"/>
    <mergeCell ref="L26:L27"/>
    <mergeCell ref="L29:L30"/>
    <mergeCell ref="C24:F24"/>
    <mergeCell ref="C25:F25"/>
    <mergeCell ref="B20:F20"/>
    <mergeCell ref="C22:F22"/>
    <mergeCell ref="B2:D2"/>
    <mergeCell ref="B3:D3"/>
    <mergeCell ref="B5:I5"/>
    <mergeCell ref="B4:I4"/>
    <mergeCell ref="C23:F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B168-4122-4DBA-8A98-7EAE28AB7CD9}">
  <dimension ref="B1:L37"/>
  <sheetViews>
    <sheetView workbookViewId="0">
      <selection activeCell="B28" sqref="B28:F33"/>
    </sheetView>
  </sheetViews>
  <sheetFormatPr defaultRowHeight="14.25" x14ac:dyDescent="0.2"/>
  <cols>
    <col min="1" max="1" width="0.42578125" style="1" customWidth="1"/>
    <col min="2" max="2" width="16.7109375" style="1" customWidth="1"/>
    <col min="3" max="3" width="8.7109375" style="1" customWidth="1"/>
    <col min="4" max="5" width="11.7109375" style="1" customWidth="1"/>
    <col min="6" max="7" width="8.7109375" style="1" customWidth="1"/>
    <col min="8" max="8" width="10" style="1" customWidth="1"/>
    <col min="9" max="9" width="10.140625" style="1" customWidth="1"/>
    <col min="10" max="10" width="9.140625" style="1"/>
    <col min="11" max="11" width="15.5703125" style="1" customWidth="1"/>
    <col min="12" max="12" width="114.85546875" style="1" customWidth="1"/>
    <col min="13" max="16384" width="9.140625" style="1"/>
  </cols>
  <sheetData>
    <row r="1" spans="2:12" ht="3" customHeight="1" x14ac:dyDescent="0.2"/>
    <row r="2" spans="2:12" ht="15" customHeight="1" x14ac:dyDescent="0.2">
      <c r="B2" s="133" t="s">
        <v>73</v>
      </c>
      <c r="C2" s="133"/>
      <c r="D2" s="133"/>
      <c r="E2" s="110">
        <v>2021</v>
      </c>
    </row>
    <row r="3" spans="2:12" ht="15" customHeight="1" thickBot="1" x14ac:dyDescent="0.25">
      <c r="B3" s="134" t="s">
        <v>74</v>
      </c>
      <c r="C3" s="134"/>
      <c r="D3" s="134"/>
      <c r="E3" s="111">
        <v>2022</v>
      </c>
    </row>
    <row r="4" spans="2:12" ht="18" x14ac:dyDescent="0.25">
      <c r="B4" s="139" t="s">
        <v>2</v>
      </c>
      <c r="C4" s="140"/>
      <c r="D4" s="140"/>
      <c r="E4" s="140"/>
      <c r="F4" s="140"/>
      <c r="G4" s="140"/>
      <c r="H4" s="140"/>
      <c r="I4" s="141"/>
      <c r="K4" s="146" t="s">
        <v>19</v>
      </c>
      <c r="L4" s="147"/>
    </row>
    <row r="5" spans="2:12" s="2" customFormat="1" ht="6" customHeight="1" x14ac:dyDescent="0.25">
      <c r="B5" s="142"/>
      <c r="C5" s="143"/>
      <c r="D5" s="143"/>
      <c r="E5" s="143"/>
      <c r="F5" s="143"/>
      <c r="G5" s="143"/>
      <c r="H5" s="143"/>
      <c r="I5" s="144"/>
      <c r="K5" s="148"/>
      <c r="L5" s="149"/>
    </row>
    <row r="6" spans="2:12" ht="66.95" customHeight="1" thickBot="1" x14ac:dyDescent="0.25">
      <c r="B6" s="3" t="s">
        <v>0</v>
      </c>
      <c r="C6" s="104" t="s">
        <v>76</v>
      </c>
      <c r="D6" s="105" t="s">
        <v>79</v>
      </c>
      <c r="E6" s="105" t="s">
        <v>80</v>
      </c>
      <c r="F6" s="106" t="s">
        <v>75</v>
      </c>
      <c r="G6" s="106" t="s">
        <v>72</v>
      </c>
      <c r="H6" s="106" t="s">
        <v>77</v>
      </c>
      <c r="I6" s="107" t="s">
        <v>78</v>
      </c>
      <c r="K6" s="150"/>
      <c r="L6" s="151"/>
    </row>
    <row r="7" spans="2:12" x14ac:dyDescent="0.2">
      <c r="B7" s="4" t="s">
        <v>21</v>
      </c>
      <c r="C7" s="95">
        <f>NETWORKDAYS(DATE($E$2,8,16),DATE($E$2,9,15))</f>
        <v>23</v>
      </c>
      <c r="D7" s="130">
        <f>DATE($E$2,8,16)</f>
        <v>44424</v>
      </c>
      <c r="E7" s="130">
        <f>DATE($E$2,9,15)</f>
        <v>44454</v>
      </c>
      <c r="F7" s="89">
        <f>NETWORKDAYS(D7, E7)</f>
        <v>23</v>
      </c>
      <c r="G7" s="91">
        <v>1</v>
      </c>
      <c r="H7" s="5">
        <f>8.67*G7/C7*F7</f>
        <v>8.67</v>
      </c>
      <c r="I7" s="6">
        <f>H7</f>
        <v>8.67</v>
      </c>
      <c r="K7" s="7" t="s">
        <v>3</v>
      </c>
      <c r="L7" s="1" t="s">
        <v>95</v>
      </c>
    </row>
    <row r="8" spans="2:12" x14ac:dyDescent="0.2">
      <c r="B8" s="4" t="s">
        <v>22</v>
      </c>
      <c r="C8" s="95">
        <f>NETWORKDAYS(DATE($E$2,9,16),DATE($E$2,10,15))</f>
        <v>22</v>
      </c>
      <c r="D8" s="130">
        <f>DATE($E$2,9,16)</f>
        <v>44455</v>
      </c>
      <c r="E8" s="130">
        <f>DATE($E$2,10,15)</f>
        <v>44484</v>
      </c>
      <c r="F8" s="89">
        <f t="shared" ref="F8:F18" si="0">NETWORKDAYS(D8, E8)</f>
        <v>22</v>
      </c>
      <c r="G8" s="91">
        <v>1</v>
      </c>
      <c r="H8" s="5">
        <f t="shared" ref="H8:H18" si="1">8.67*G8/C8*F8</f>
        <v>8.67</v>
      </c>
      <c r="I8" s="6">
        <f>H8+I7</f>
        <v>17.34</v>
      </c>
      <c r="K8" s="7"/>
      <c r="L8" s="94" t="s">
        <v>86</v>
      </c>
    </row>
    <row r="9" spans="2:12" x14ac:dyDescent="0.2">
      <c r="B9" s="4" t="s">
        <v>23</v>
      </c>
      <c r="C9" s="95">
        <f>NETWORKDAYS(DATE(E$2,10,16),DATE($E$2,11,15))</f>
        <v>21</v>
      </c>
      <c r="D9" s="130">
        <f>DATE($E$2,10,16)</f>
        <v>44485</v>
      </c>
      <c r="E9" s="131">
        <f>DATE($E$2,11,15)</f>
        <v>44515</v>
      </c>
      <c r="F9" s="89">
        <f t="shared" si="0"/>
        <v>21</v>
      </c>
      <c r="G9" s="91">
        <v>1</v>
      </c>
      <c r="H9" s="5">
        <f t="shared" si="1"/>
        <v>8.67</v>
      </c>
      <c r="I9" s="6">
        <f t="shared" ref="I9:I17" si="2">H9+I8</f>
        <v>26.009999999999998</v>
      </c>
      <c r="K9" s="7"/>
      <c r="L9" s="94"/>
    </row>
    <row r="10" spans="2:12" x14ac:dyDescent="0.2">
      <c r="B10" s="25" t="s">
        <v>24</v>
      </c>
      <c r="C10" s="95">
        <f>NETWORKDAYS(DATE($E$2,11,16),DATE($E$2,12,15))</f>
        <v>22</v>
      </c>
      <c r="D10" s="130">
        <f>DATE($E$2,11,16)</f>
        <v>44516</v>
      </c>
      <c r="E10" s="131">
        <f>DATE($E$2,12,15)</f>
        <v>44545</v>
      </c>
      <c r="F10" s="89">
        <f t="shared" si="0"/>
        <v>22</v>
      </c>
      <c r="G10" s="91">
        <v>1</v>
      </c>
      <c r="H10" s="5">
        <f t="shared" si="1"/>
        <v>8.67</v>
      </c>
      <c r="I10" s="6">
        <f t="shared" si="2"/>
        <v>34.68</v>
      </c>
      <c r="K10" s="7" t="s">
        <v>6</v>
      </c>
      <c r="L10" s="1" t="s">
        <v>96</v>
      </c>
    </row>
    <row r="11" spans="2:12" x14ac:dyDescent="0.2">
      <c r="B11" s="25" t="s">
        <v>25</v>
      </c>
      <c r="C11" s="95">
        <f>NETWORKDAYS(DATE($E$2,12,16),DATE($E$3,1,15))</f>
        <v>22</v>
      </c>
      <c r="D11" s="130">
        <f>DATE($E$2,12,16)</f>
        <v>44546</v>
      </c>
      <c r="E11" s="131">
        <f>DATE($E$3,1,15)</f>
        <v>44576</v>
      </c>
      <c r="F11" s="89">
        <f t="shared" si="0"/>
        <v>22</v>
      </c>
      <c r="G11" s="91">
        <v>1</v>
      </c>
      <c r="H11" s="5">
        <f t="shared" si="1"/>
        <v>8.67</v>
      </c>
      <c r="I11" s="6">
        <f t="shared" si="2"/>
        <v>43.35</v>
      </c>
      <c r="K11" s="7"/>
      <c r="L11" s="94" t="s">
        <v>87</v>
      </c>
    </row>
    <row r="12" spans="2:12" x14ac:dyDescent="0.2">
      <c r="B12" s="25" t="s">
        <v>26</v>
      </c>
      <c r="C12" s="95">
        <f>NETWORKDAYS(DATE($E$3,1,16),DATE($E$3,2,15))</f>
        <v>22</v>
      </c>
      <c r="D12" s="130">
        <f>DATE($E$3,1,16)</f>
        <v>44577</v>
      </c>
      <c r="E12" s="131">
        <f>DATE($E$3,2,15)</f>
        <v>44607</v>
      </c>
      <c r="F12" s="89">
        <f t="shared" si="0"/>
        <v>22</v>
      </c>
      <c r="G12" s="91">
        <v>1</v>
      </c>
      <c r="H12" s="5">
        <f t="shared" si="1"/>
        <v>8.67</v>
      </c>
      <c r="I12" s="6">
        <f t="shared" si="2"/>
        <v>52.02</v>
      </c>
      <c r="K12" s="7"/>
      <c r="L12" s="94"/>
    </row>
    <row r="13" spans="2:12" x14ac:dyDescent="0.2">
      <c r="B13" s="8" t="s">
        <v>27</v>
      </c>
      <c r="C13" s="95">
        <f>NETWORKDAYS(DATE($E$3,2,16),DATE($E$3,3,15))</f>
        <v>20</v>
      </c>
      <c r="D13" s="130">
        <f>DATE($E$3,2,16)</f>
        <v>44608</v>
      </c>
      <c r="E13" s="131">
        <f>DATE($E$3,3,15)</f>
        <v>44635</v>
      </c>
      <c r="F13" s="89">
        <f t="shared" si="0"/>
        <v>20</v>
      </c>
      <c r="G13" s="91">
        <v>1</v>
      </c>
      <c r="H13" s="5">
        <f t="shared" si="1"/>
        <v>8.67</v>
      </c>
      <c r="I13" s="6">
        <f t="shared" si="2"/>
        <v>60.690000000000005</v>
      </c>
      <c r="K13" s="7" t="s">
        <v>4</v>
      </c>
      <c r="L13" s="1" t="s">
        <v>88</v>
      </c>
    </row>
    <row r="14" spans="2:12" x14ac:dyDescent="0.2">
      <c r="B14" s="8" t="s">
        <v>28</v>
      </c>
      <c r="C14" s="95">
        <f>NETWORKDAYS(DATE($E$3,3,16),DATE($E$3,4,15))</f>
        <v>23</v>
      </c>
      <c r="D14" s="130">
        <f>DATE($E$3,3,16)</f>
        <v>44636</v>
      </c>
      <c r="E14" s="131">
        <f>DATE($E$3,4,15)</f>
        <v>44666</v>
      </c>
      <c r="F14" s="89">
        <f t="shared" si="0"/>
        <v>23</v>
      </c>
      <c r="G14" s="91">
        <v>1</v>
      </c>
      <c r="H14" s="5">
        <f t="shared" si="1"/>
        <v>8.67</v>
      </c>
      <c r="I14" s="6">
        <f t="shared" si="2"/>
        <v>69.36</v>
      </c>
      <c r="K14" s="7"/>
      <c r="L14" s="108" t="s">
        <v>81</v>
      </c>
    </row>
    <row r="15" spans="2:12" x14ac:dyDescent="0.2">
      <c r="B15" s="8" t="s">
        <v>29</v>
      </c>
      <c r="C15" s="95">
        <f>NETWORKDAYS(DATE($E$3,4,16),DATE($E$3,5,15))</f>
        <v>20</v>
      </c>
      <c r="D15" s="130">
        <f>DATE($E$3,4,16)</f>
        <v>44667</v>
      </c>
      <c r="E15" s="131">
        <f>DATE($E$3,5,15)</f>
        <v>44696</v>
      </c>
      <c r="F15" s="89">
        <f t="shared" si="0"/>
        <v>20</v>
      </c>
      <c r="G15" s="91">
        <v>1</v>
      </c>
      <c r="H15" s="5">
        <f t="shared" si="1"/>
        <v>8.67</v>
      </c>
      <c r="I15" s="6">
        <f t="shared" si="2"/>
        <v>78.03</v>
      </c>
      <c r="K15" s="7"/>
      <c r="L15" s="9" t="s">
        <v>82</v>
      </c>
    </row>
    <row r="16" spans="2:12" x14ac:dyDescent="0.2">
      <c r="B16" s="12" t="s">
        <v>30</v>
      </c>
      <c r="C16" s="95">
        <f>NETWORKDAYS(DATE($E$3,5,16),DATE($E$3,6,15))</f>
        <v>23</v>
      </c>
      <c r="D16" s="130">
        <f>DATE($E$3,5,16)</f>
        <v>44697</v>
      </c>
      <c r="E16" s="131">
        <f>DATE($E$3,6,15)</f>
        <v>44727</v>
      </c>
      <c r="F16" s="89">
        <f t="shared" si="0"/>
        <v>23</v>
      </c>
      <c r="G16" s="91">
        <v>1</v>
      </c>
      <c r="H16" s="5">
        <f t="shared" si="1"/>
        <v>8.67</v>
      </c>
      <c r="I16" s="6">
        <f t="shared" si="2"/>
        <v>86.7</v>
      </c>
      <c r="K16" s="7"/>
      <c r="L16" s="9" t="s">
        <v>83</v>
      </c>
    </row>
    <row r="17" spans="2:12" x14ac:dyDescent="0.2">
      <c r="B17" s="12" t="s">
        <v>31</v>
      </c>
      <c r="C17" s="101">
        <f>NETWORKDAYS(DATE($E$3,6,16),DATE($E$3,7,15))</f>
        <v>22</v>
      </c>
      <c r="D17" s="130">
        <f>DATE($E$3,6,16)</f>
        <v>44728</v>
      </c>
      <c r="E17" s="131">
        <f>DATE($E$3,7,15)</f>
        <v>44757</v>
      </c>
      <c r="F17" s="89">
        <f t="shared" si="0"/>
        <v>22</v>
      </c>
      <c r="G17" s="91">
        <v>1</v>
      </c>
      <c r="H17" s="5">
        <f t="shared" si="1"/>
        <v>8.67</v>
      </c>
      <c r="I17" s="6">
        <f t="shared" si="2"/>
        <v>95.37</v>
      </c>
      <c r="K17" s="7"/>
      <c r="L17" s="9"/>
    </row>
    <row r="18" spans="2:12" ht="15" thickBot="1" x14ac:dyDescent="0.25">
      <c r="B18" s="14" t="s">
        <v>32</v>
      </c>
      <c r="C18" s="102">
        <f>NETWORKDAYS(DATE($E$3,7,16),DATE($E$3,8,15))</f>
        <v>21</v>
      </c>
      <c r="D18" s="132">
        <f>DATE($E$3,7,16)</f>
        <v>44758</v>
      </c>
      <c r="E18" s="132">
        <f>DATE($E$3,8,15)</f>
        <v>44788</v>
      </c>
      <c r="F18" s="90">
        <f t="shared" si="0"/>
        <v>21</v>
      </c>
      <c r="G18" s="92">
        <v>1</v>
      </c>
      <c r="H18" s="15">
        <f t="shared" si="1"/>
        <v>8.67</v>
      </c>
      <c r="I18" s="16">
        <f>H18+I17</f>
        <v>104.04</v>
      </c>
      <c r="K18" s="13" t="s">
        <v>5</v>
      </c>
      <c r="L18" s="164" t="s">
        <v>97</v>
      </c>
    </row>
    <row r="19" spans="2:12" ht="15" thickBot="1" x14ac:dyDescent="0.25">
      <c r="H19" s="17"/>
      <c r="K19" s="13"/>
      <c r="L19" s="164"/>
    </row>
    <row r="20" spans="2:12" ht="18" x14ac:dyDescent="0.25">
      <c r="B20" s="161" t="s">
        <v>17</v>
      </c>
      <c r="C20" s="162"/>
      <c r="D20" s="162"/>
      <c r="E20" s="162"/>
      <c r="F20" s="163"/>
      <c r="G20" s="27"/>
      <c r="H20" s="85"/>
      <c r="K20" s="13"/>
      <c r="L20" s="165" t="s">
        <v>90</v>
      </c>
    </row>
    <row r="21" spans="2:12" x14ac:dyDescent="0.2">
      <c r="B21" s="20" t="s">
        <v>18</v>
      </c>
      <c r="C21" s="19"/>
      <c r="D21" s="19"/>
      <c r="E21" s="19"/>
      <c r="F21" s="21"/>
      <c r="G21" s="88"/>
      <c r="H21" s="86"/>
      <c r="K21" s="13"/>
      <c r="L21" s="165"/>
    </row>
    <row r="22" spans="2:12" x14ac:dyDescent="0.2">
      <c r="B22" s="22" t="s">
        <v>9</v>
      </c>
      <c r="C22" s="135" t="s">
        <v>14</v>
      </c>
      <c r="D22" s="135"/>
      <c r="E22" s="135"/>
      <c r="F22" s="136"/>
      <c r="G22" s="87"/>
      <c r="H22" s="2"/>
      <c r="K22" s="7"/>
      <c r="L22" s="9"/>
    </row>
    <row r="23" spans="2:12" x14ac:dyDescent="0.2">
      <c r="B23" s="26" t="s">
        <v>10</v>
      </c>
      <c r="C23" s="135" t="s">
        <v>13</v>
      </c>
      <c r="D23" s="135"/>
      <c r="E23" s="135"/>
      <c r="F23" s="136"/>
      <c r="G23" s="87"/>
      <c r="H23" s="2"/>
      <c r="I23" s="18"/>
      <c r="K23" s="7" t="s">
        <v>7</v>
      </c>
      <c r="L23" s="1" t="s">
        <v>89</v>
      </c>
    </row>
    <row r="24" spans="2:12" x14ac:dyDescent="0.2">
      <c r="B24" s="23" t="s">
        <v>11</v>
      </c>
      <c r="C24" s="135" t="s">
        <v>15</v>
      </c>
      <c r="D24" s="135"/>
      <c r="E24" s="135"/>
      <c r="F24" s="136"/>
      <c r="G24" s="87"/>
      <c r="H24" s="2"/>
      <c r="I24" s="18"/>
      <c r="K24" s="10"/>
      <c r="L24" s="9" t="s">
        <v>91</v>
      </c>
    </row>
    <row r="25" spans="2:12" ht="15" thickBot="1" x14ac:dyDescent="0.25">
      <c r="B25" s="24" t="s">
        <v>12</v>
      </c>
      <c r="C25" s="137" t="s">
        <v>16</v>
      </c>
      <c r="D25" s="137"/>
      <c r="E25" s="137"/>
      <c r="F25" s="138"/>
      <c r="G25" s="87"/>
      <c r="H25" s="2"/>
      <c r="I25" s="18"/>
      <c r="K25" s="10"/>
    </row>
    <row r="26" spans="2:12" x14ac:dyDescent="0.2">
      <c r="K26" s="13" t="s">
        <v>8</v>
      </c>
      <c r="L26" s="164" t="s">
        <v>93</v>
      </c>
    </row>
    <row r="27" spans="2:12" ht="15" thickBot="1" x14ac:dyDescent="0.25">
      <c r="K27" s="13"/>
      <c r="L27" s="164"/>
    </row>
    <row r="28" spans="2:12" ht="15" thickTop="1" x14ac:dyDescent="0.2">
      <c r="B28" s="152" t="s">
        <v>94</v>
      </c>
      <c r="C28" s="153"/>
      <c r="D28" s="153"/>
      <c r="E28" s="153"/>
      <c r="F28" s="154"/>
    </row>
    <row r="29" spans="2:12" x14ac:dyDescent="0.2">
      <c r="B29" s="155"/>
      <c r="C29" s="156"/>
      <c r="D29" s="156"/>
      <c r="E29" s="156"/>
      <c r="F29" s="157"/>
      <c r="K29" s="13" t="s">
        <v>84</v>
      </c>
      <c r="L29" s="164" t="s">
        <v>92</v>
      </c>
    </row>
    <row r="30" spans="2:12" x14ac:dyDescent="0.2">
      <c r="B30" s="155"/>
      <c r="C30" s="156"/>
      <c r="D30" s="156"/>
      <c r="E30" s="156"/>
      <c r="F30" s="157"/>
      <c r="K30" s="13"/>
      <c r="L30" s="164"/>
    </row>
    <row r="31" spans="2:12" x14ac:dyDescent="0.2">
      <c r="B31" s="155"/>
      <c r="C31" s="156"/>
      <c r="D31" s="156"/>
      <c r="E31" s="156"/>
      <c r="F31" s="157"/>
      <c r="L31" s="145" t="s">
        <v>177</v>
      </c>
    </row>
    <row r="32" spans="2:12" x14ac:dyDescent="0.2">
      <c r="B32" s="155"/>
      <c r="C32" s="156"/>
      <c r="D32" s="156"/>
      <c r="E32" s="156"/>
      <c r="F32" s="157"/>
      <c r="L32" s="145"/>
    </row>
    <row r="33" spans="2:12" ht="15" thickBot="1" x14ac:dyDescent="0.25">
      <c r="B33" s="158"/>
      <c r="C33" s="159"/>
      <c r="D33" s="159"/>
      <c r="E33" s="159"/>
      <c r="F33" s="160"/>
    </row>
    <row r="34" spans="2:12" ht="29.25" thickTop="1" x14ac:dyDescent="0.2">
      <c r="K34" s="13" t="s">
        <v>85</v>
      </c>
      <c r="L34" s="109" t="s">
        <v>99</v>
      </c>
    </row>
    <row r="35" spans="2:12" x14ac:dyDescent="0.2">
      <c r="K35" s="13"/>
      <c r="L35" s="145" t="s">
        <v>178</v>
      </c>
    </row>
    <row r="36" spans="2:12" x14ac:dyDescent="0.2">
      <c r="L36" s="145"/>
    </row>
    <row r="37" spans="2:12" x14ac:dyDescent="0.2">
      <c r="K37" s="13"/>
    </row>
  </sheetData>
  <mergeCells count="17">
    <mergeCell ref="L31:L32"/>
    <mergeCell ref="L35:L36"/>
    <mergeCell ref="B28:F33"/>
    <mergeCell ref="K4:L6"/>
    <mergeCell ref="L18:L19"/>
    <mergeCell ref="L20:L21"/>
    <mergeCell ref="L26:L27"/>
    <mergeCell ref="L29:L30"/>
    <mergeCell ref="C25:F25"/>
    <mergeCell ref="C22:F22"/>
    <mergeCell ref="C23:F23"/>
    <mergeCell ref="C24:F24"/>
    <mergeCell ref="B2:D2"/>
    <mergeCell ref="B3:D3"/>
    <mergeCell ref="B5:I5"/>
    <mergeCell ref="B4:I4"/>
    <mergeCell ref="B20:F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2A0F2-0414-4D8D-991E-9AE25E3BC2D0}">
  <dimension ref="B1:L37"/>
  <sheetViews>
    <sheetView workbookViewId="0">
      <selection activeCell="H26" sqref="H26"/>
    </sheetView>
  </sheetViews>
  <sheetFormatPr defaultRowHeight="14.25" x14ac:dyDescent="0.2"/>
  <cols>
    <col min="1" max="1" width="0.42578125" style="1" customWidth="1"/>
    <col min="2" max="2" width="16.7109375" style="1" customWidth="1"/>
    <col min="3" max="3" width="8.7109375" style="1" customWidth="1"/>
    <col min="4" max="5" width="11.7109375" style="1" customWidth="1"/>
    <col min="6" max="7" width="8.7109375" style="1" customWidth="1"/>
    <col min="8" max="8" width="10" style="1" customWidth="1"/>
    <col min="9" max="9" width="10.140625" style="1" customWidth="1"/>
    <col min="10" max="10" width="9.140625" style="1"/>
    <col min="11" max="11" width="15.5703125" style="1" customWidth="1"/>
    <col min="12" max="12" width="114.85546875" style="1" customWidth="1"/>
    <col min="13" max="16384" width="9.140625" style="1"/>
  </cols>
  <sheetData>
    <row r="1" spans="2:12" ht="3" customHeight="1" x14ac:dyDescent="0.2"/>
    <row r="2" spans="2:12" ht="15" customHeight="1" x14ac:dyDescent="0.2">
      <c r="B2" s="133" t="s">
        <v>73</v>
      </c>
      <c r="C2" s="133"/>
      <c r="D2" s="133"/>
      <c r="E2" s="110">
        <v>2021</v>
      </c>
    </row>
    <row r="3" spans="2:12" ht="15" customHeight="1" thickBot="1" x14ac:dyDescent="0.25">
      <c r="B3" s="134" t="s">
        <v>74</v>
      </c>
      <c r="C3" s="134"/>
      <c r="D3" s="134"/>
      <c r="E3" s="111">
        <v>2022</v>
      </c>
    </row>
    <row r="4" spans="2:12" ht="18" x14ac:dyDescent="0.25">
      <c r="B4" s="139" t="s">
        <v>1</v>
      </c>
      <c r="C4" s="140"/>
      <c r="D4" s="140"/>
      <c r="E4" s="140"/>
      <c r="F4" s="140"/>
      <c r="G4" s="140"/>
      <c r="H4" s="140"/>
      <c r="I4" s="141"/>
      <c r="K4" s="146" t="s">
        <v>19</v>
      </c>
      <c r="L4" s="147"/>
    </row>
    <row r="5" spans="2:12" s="2" customFormat="1" ht="6" customHeight="1" x14ac:dyDescent="0.25">
      <c r="B5" s="142"/>
      <c r="C5" s="143"/>
      <c r="D5" s="143"/>
      <c r="E5" s="143"/>
      <c r="F5" s="143"/>
      <c r="G5" s="143"/>
      <c r="H5" s="143"/>
      <c r="I5" s="144"/>
      <c r="K5" s="148"/>
      <c r="L5" s="149"/>
    </row>
    <row r="6" spans="2:12" ht="66.95" customHeight="1" thickBot="1" x14ac:dyDescent="0.25">
      <c r="B6" s="3" t="s">
        <v>0</v>
      </c>
      <c r="C6" s="104" t="s">
        <v>76</v>
      </c>
      <c r="D6" s="105" t="s">
        <v>79</v>
      </c>
      <c r="E6" s="105" t="s">
        <v>80</v>
      </c>
      <c r="F6" s="106" t="s">
        <v>75</v>
      </c>
      <c r="G6" s="106" t="s">
        <v>72</v>
      </c>
      <c r="H6" s="106" t="s">
        <v>77</v>
      </c>
      <c r="I6" s="107" t="s">
        <v>78</v>
      </c>
      <c r="K6" s="150"/>
      <c r="L6" s="151"/>
    </row>
    <row r="7" spans="2:12" ht="15" customHeight="1" x14ac:dyDescent="0.2">
      <c r="B7" s="4" t="s">
        <v>21</v>
      </c>
      <c r="C7" s="95">
        <f>NETWORKDAYS(DATE($E$2,8,16),DATE($E$2,9,15))</f>
        <v>23</v>
      </c>
      <c r="D7" s="130">
        <f>DATE($E$2,8,16)</f>
        <v>44424</v>
      </c>
      <c r="E7" s="130">
        <f>DATE($E$2,9,15)</f>
        <v>44454</v>
      </c>
      <c r="F7" s="89">
        <f>NETWORKDAYS(D7, E7)</f>
        <v>23</v>
      </c>
      <c r="G7" s="91">
        <v>1</v>
      </c>
      <c r="H7" s="5">
        <f>10.67*G7/C7*F7</f>
        <v>10.67</v>
      </c>
      <c r="I7" s="6">
        <f>H7</f>
        <v>10.67</v>
      </c>
      <c r="K7" s="7" t="s">
        <v>3</v>
      </c>
      <c r="L7" s="1" t="s">
        <v>95</v>
      </c>
    </row>
    <row r="8" spans="2:12" ht="15" customHeight="1" x14ac:dyDescent="0.2">
      <c r="B8" s="4" t="s">
        <v>22</v>
      </c>
      <c r="C8" s="95">
        <f>NETWORKDAYS(DATE($E$2,9,16),DATE($E$2,10,15))</f>
        <v>22</v>
      </c>
      <c r="D8" s="130">
        <f>DATE($E$2,9,16)</f>
        <v>44455</v>
      </c>
      <c r="E8" s="130">
        <f>DATE($E$2,10,15)</f>
        <v>44484</v>
      </c>
      <c r="F8" s="89">
        <f t="shared" ref="F8:F15" si="0">NETWORKDAYS(D8, E8)</f>
        <v>22</v>
      </c>
      <c r="G8" s="91">
        <v>1</v>
      </c>
      <c r="H8" s="5">
        <f t="shared" ref="H8:H15" si="1">10.67*G8/C8*F8</f>
        <v>10.67</v>
      </c>
      <c r="I8" s="6">
        <f>H8+I7</f>
        <v>21.34</v>
      </c>
      <c r="K8" s="7"/>
      <c r="L8" s="94" t="s">
        <v>86</v>
      </c>
    </row>
    <row r="9" spans="2:12" ht="15" customHeight="1" x14ac:dyDescent="0.2">
      <c r="B9" s="4" t="s">
        <v>23</v>
      </c>
      <c r="C9" s="95">
        <f>NETWORKDAYS(DATE(E$2,10,16),DATE($E$2,11,15))</f>
        <v>21</v>
      </c>
      <c r="D9" s="130">
        <f>DATE($E$2,10,16)</f>
        <v>44485</v>
      </c>
      <c r="E9" s="130">
        <f>DATE($E$2,11,15)</f>
        <v>44515</v>
      </c>
      <c r="F9" s="89">
        <f t="shared" si="0"/>
        <v>21</v>
      </c>
      <c r="G9" s="91">
        <v>1</v>
      </c>
      <c r="H9" s="5">
        <f t="shared" si="1"/>
        <v>10.669999999999998</v>
      </c>
      <c r="I9" s="6">
        <f t="shared" ref="I9:I15" si="2">H9+I8</f>
        <v>32.01</v>
      </c>
      <c r="K9" s="7"/>
      <c r="L9" s="94"/>
    </row>
    <row r="10" spans="2:12" ht="15" customHeight="1" x14ac:dyDescent="0.2">
      <c r="B10" s="25" t="s">
        <v>24</v>
      </c>
      <c r="C10" s="95">
        <f>NETWORKDAYS(DATE($E$2,11,16),DATE($E$2,12,15))</f>
        <v>22</v>
      </c>
      <c r="D10" s="130">
        <f>DATE($E$2,11,16)</f>
        <v>44516</v>
      </c>
      <c r="E10" s="130">
        <f>DATE($E$2,12,15)</f>
        <v>44545</v>
      </c>
      <c r="F10" s="89">
        <f t="shared" si="0"/>
        <v>22</v>
      </c>
      <c r="G10" s="91">
        <v>1</v>
      </c>
      <c r="H10" s="5">
        <f t="shared" si="1"/>
        <v>10.67</v>
      </c>
      <c r="I10" s="6">
        <f t="shared" si="2"/>
        <v>42.68</v>
      </c>
      <c r="K10" s="7" t="s">
        <v>6</v>
      </c>
      <c r="L10" s="1" t="s">
        <v>96</v>
      </c>
    </row>
    <row r="11" spans="2:12" ht="15" customHeight="1" x14ac:dyDescent="0.2">
      <c r="B11" s="25" t="s">
        <v>25</v>
      </c>
      <c r="C11" s="95">
        <f>NETWORKDAYS(DATE($E$2,12,16),DATE($E$3,1,15))</f>
        <v>22</v>
      </c>
      <c r="D11" s="130">
        <f>DATE($E$2,12,16)</f>
        <v>44546</v>
      </c>
      <c r="E11" s="130">
        <f>DATE($E$3,1,15)</f>
        <v>44576</v>
      </c>
      <c r="F11" s="89">
        <f t="shared" si="0"/>
        <v>22</v>
      </c>
      <c r="G11" s="91">
        <v>1</v>
      </c>
      <c r="H11" s="5">
        <f t="shared" si="1"/>
        <v>10.67</v>
      </c>
      <c r="I11" s="6">
        <f t="shared" si="2"/>
        <v>53.35</v>
      </c>
      <c r="K11" s="7"/>
      <c r="L11" s="94" t="s">
        <v>87</v>
      </c>
    </row>
    <row r="12" spans="2:12" ht="15" customHeight="1" x14ac:dyDescent="0.2">
      <c r="B12" s="25" t="s">
        <v>26</v>
      </c>
      <c r="C12" s="95">
        <f>NETWORKDAYS(DATE($E$3,1,16),DATE($E$3,2,15))</f>
        <v>22</v>
      </c>
      <c r="D12" s="130">
        <f>DATE($E$3,1,16)</f>
        <v>44577</v>
      </c>
      <c r="E12" s="130">
        <f>DATE($E$3,2,15)</f>
        <v>44607</v>
      </c>
      <c r="F12" s="89">
        <f t="shared" si="0"/>
        <v>22</v>
      </c>
      <c r="G12" s="91">
        <v>1</v>
      </c>
      <c r="H12" s="5">
        <f t="shared" si="1"/>
        <v>10.67</v>
      </c>
      <c r="I12" s="6">
        <f t="shared" si="2"/>
        <v>64.02</v>
      </c>
      <c r="K12" s="7"/>
      <c r="L12" s="94"/>
    </row>
    <row r="13" spans="2:12" ht="15" customHeight="1" x14ac:dyDescent="0.2">
      <c r="B13" s="8" t="s">
        <v>27</v>
      </c>
      <c r="C13" s="95">
        <f>NETWORKDAYS(DATE($E$3,2,16),DATE($E$3,3,15))</f>
        <v>20</v>
      </c>
      <c r="D13" s="130">
        <f>DATE($E$3,2,16)</f>
        <v>44608</v>
      </c>
      <c r="E13" s="130">
        <f>DATE($E$3,3,15)</f>
        <v>44635</v>
      </c>
      <c r="F13" s="89">
        <f t="shared" si="0"/>
        <v>20</v>
      </c>
      <c r="G13" s="91">
        <v>1</v>
      </c>
      <c r="H13" s="5">
        <f t="shared" si="1"/>
        <v>10.67</v>
      </c>
      <c r="I13" s="6">
        <f t="shared" si="2"/>
        <v>74.69</v>
      </c>
      <c r="K13" s="7" t="s">
        <v>4</v>
      </c>
      <c r="L13" s="1" t="s">
        <v>88</v>
      </c>
    </row>
    <row r="14" spans="2:12" ht="15" customHeight="1" x14ac:dyDescent="0.2">
      <c r="B14" s="8" t="s">
        <v>28</v>
      </c>
      <c r="C14" s="95">
        <f>NETWORKDAYS(DATE($E$3,3,16),DATE($E$3,4,15))</f>
        <v>23</v>
      </c>
      <c r="D14" s="130">
        <f>DATE($E$3,3,16)</f>
        <v>44636</v>
      </c>
      <c r="E14" s="130">
        <f>DATE($E$3,4,15)</f>
        <v>44666</v>
      </c>
      <c r="F14" s="89">
        <f t="shared" si="0"/>
        <v>23</v>
      </c>
      <c r="G14" s="91">
        <v>1</v>
      </c>
      <c r="H14" s="5">
        <f t="shared" si="1"/>
        <v>10.67</v>
      </c>
      <c r="I14" s="6">
        <f t="shared" si="2"/>
        <v>85.36</v>
      </c>
      <c r="K14" s="7"/>
      <c r="L14" s="108" t="s">
        <v>81</v>
      </c>
    </row>
    <row r="15" spans="2:12" ht="15" customHeight="1" thickBot="1" x14ac:dyDescent="0.25">
      <c r="B15" s="93" t="s">
        <v>29</v>
      </c>
      <c r="C15" s="96">
        <f>NETWORKDAYS(DATE($E$3,4,16),DATE($E$3,5,15))</f>
        <v>20</v>
      </c>
      <c r="D15" s="132">
        <f>DATE($E$3,4,16)</f>
        <v>44667</v>
      </c>
      <c r="E15" s="132">
        <f>DATE($E$3,5,15)</f>
        <v>44696</v>
      </c>
      <c r="F15" s="90">
        <f t="shared" si="0"/>
        <v>20</v>
      </c>
      <c r="G15" s="92">
        <v>1</v>
      </c>
      <c r="H15" s="15">
        <f t="shared" si="1"/>
        <v>10.67</v>
      </c>
      <c r="I15" s="16">
        <f t="shared" si="2"/>
        <v>96.03</v>
      </c>
      <c r="K15" s="7"/>
      <c r="L15" s="9" t="s">
        <v>82</v>
      </c>
    </row>
    <row r="16" spans="2:12" ht="15" customHeight="1" thickBot="1" x14ac:dyDescent="0.25">
      <c r="H16" s="17"/>
      <c r="K16" s="7"/>
      <c r="L16" s="9" t="s">
        <v>83</v>
      </c>
    </row>
    <row r="17" spans="2:12" ht="15" customHeight="1" x14ac:dyDescent="0.25">
      <c r="B17" s="161" t="s">
        <v>17</v>
      </c>
      <c r="C17" s="162"/>
      <c r="D17" s="162"/>
      <c r="E17" s="162"/>
      <c r="F17" s="163"/>
      <c r="G17" s="27"/>
      <c r="H17" s="85"/>
      <c r="K17" s="7"/>
      <c r="L17" s="9"/>
    </row>
    <row r="18" spans="2:12" ht="15" customHeight="1" x14ac:dyDescent="0.2">
      <c r="B18" s="20" t="s">
        <v>18</v>
      </c>
      <c r="C18" s="19"/>
      <c r="D18" s="19"/>
      <c r="E18" s="19"/>
      <c r="F18" s="21"/>
      <c r="G18" s="88"/>
      <c r="H18" s="86"/>
      <c r="K18" s="13" t="s">
        <v>5</v>
      </c>
      <c r="L18" s="164" t="s">
        <v>97</v>
      </c>
    </row>
    <row r="19" spans="2:12" ht="15" customHeight="1" x14ac:dyDescent="0.2">
      <c r="B19" s="22" t="s">
        <v>9</v>
      </c>
      <c r="C19" s="135" t="s">
        <v>14</v>
      </c>
      <c r="D19" s="135"/>
      <c r="E19" s="135"/>
      <c r="F19" s="136"/>
      <c r="G19" s="87"/>
      <c r="H19" s="2"/>
      <c r="K19" s="13"/>
      <c r="L19" s="164"/>
    </row>
    <row r="20" spans="2:12" ht="15" customHeight="1" x14ac:dyDescent="0.2">
      <c r="B20" s="26" t="s">
        <v>10</v>
      </c>
      <c r="C20" s="135" t="s">
        <v>13</v>
      </c>
      <c r="D20" s="135"/>
      <c r="E20" s="135"/>
      <c r="F20" s="136"/>
      <c r="G20" s="87"/>
      <c r="H20" s="2"/>
      <c r="I20" s="18"/>
      <c r="K20" s="13"/>
      <c r="L20" s="165" t="s">
        <v>90</v>
      </c>
    </row>
    <row r="21" spans="2:12" ht="15" customHeight="1" x14ac:dyDescent="0.2">
      <c r="B21" s="23" t="s">
        <v>11</v>
      </c>
      <c r="C21" s="135" t="s">
        <v>15</v>
      </c>
      <c r="D21" s="135"/>
      <c r="E21" s="135"/>
      <c r="F21" s="136"/>
      <c r="G21" s="87"/>
      <c r="H21" s="2"/>
      <c r="I21" s="18"/>
      <c r="K21" s="13"/>
      <c r="L21" s="165"/>
    </row>
    <row r="22" spans="2:12" ht="15" customHeight="1" thickBot="1" x14ac:dyDescent="0.25">
      <c r="B22" s="24" t="s">
        <v>12</v>
      </c>
      <c r="C22" s="137" t="s">
        <v>16</v>
      </c>
      <c r="D22" s="137"/>
      <c r="E22" s="137"/>
      <c r="F22" s="138"/>
      <c r="G22" s="87"/>
      <c r="H22" s="2"/>
      <c r="I22" s="18"/>
      <c r="K22" s="7"/>
      <c r="L22" s="9"/>
    </row>
    <row r="23" spans="2:12" x14ac:dyDescent="0.2">
      <c r="K23" s="7" t="s">
        <v>7</v>
      </c>
      <c r="L23" s="1" t="s">
        <v>89</v>
      </c>
    </row>
    <row r="24" spans="2:12" ht="15" thickBot="1" x14ac:dyDescent="0.25">
      <c r="K24" s="10"/>
      <c r="L24" s="9" t="s">
        <v>91</v>
      </c>
    </row>
    <row r="25" spans="2:12" ht="15" thickTop="1" x14ac:dyDescent="0.2">
      <c r="B25" s="152" t="s">
        <v>94</v>
      </c>
      <c r="C25" s="153"/>
      <c r="D25" s="153"/>
      <c r="E25" s="153"/>
      <c r="F25" s="154"/>
      <c r="K25" s="10"/>
    </row>
    <row r="26" spans="2:12" x14ac:dyDescent="0.2">
      <c r="B26" s="155"/>
      <c r="C26" s="156"/>
      <c r="D26" s="156"/>
      <c r="E26" s="156"/>
      <c r="F26" s="157"/>
      <c r="K26" s="13" t="s">
        <v>8</v>
      </c>
      <c r="L26" s="164" t="s">
        <v>93</v>
      </c>
    </row>
    <row r="27" spans="2:12" x14ac:dyDescent="0.2">
      <c r="B27" s="155"/>
      <c r="C27" s="156"/>
      <c r="D27" s="156"/>
      <c r="E27" s="156"/>
      <c r="F27" s="157"/>
      <c r="K27" s="13"/>
      <c r="L27" s="164"/>
    </row>
    <row r="28" spans="2:12" x14ac:dyDescent="0.2">
      <c r="B28" s="155"/>
      <c r="C28" s="156"/>
      <c r="D28" s="156"/>
      <c r="E28" s="156"/>
      <c r="F28" s="157"/>
    </row>
    <row r="29" spans="2:12" x14ac:dyDescent="0.2">
      <c r="B29" s="155"/>
      <c r="C29" s="156"/>
      <c r="D29" s="156"/>
      <c r="E29" s="156"/>
      <c r="F29" s="157"/>
      <c r="K29" s="13" t="s">
        <v>84</v>
      </c>
      <c r="L29" s="164" t="s">
        <v>92</v>
      </c>
    </row>
    <row r="30" spans="2:12" ht="15" thickBot="1" x14ac:dyDescent="0.25">
      <c r="B30" s="158"/>
      <c r="C30" s="159"/>
      <c r="D30" s="159"/>
      <c r="E30" s="159"/>
      <c r="F30" s="160"/>
      <c r="K30" s="13"/>
      <c r="L30" s="164"/>
    </row>
    <row r="31" spans="2:12" ht="15" thickTop="1" x14ac:dyDescent="0.2">
      <c r="L31" s="145" t="s">
        <v>175</v>
      </c>
    </row>
    <row r="32" spans="2:12" x14ac:dyDescent="0.2">
      <c r="L32" s="145"/>
    </row>
    <row r="34" spans="11:12" ht="28.5" x14ac:dyDescent="0.2">
      <c r="K34" s="13" t="s">
        <v>85</v>
      </c>
      <c r="L34" s="109" t="s">
        <v>99</v>
      </c>
    </row>
    <row r="35" spans="11:12" x14ac:dyDescent="0.2">
      <c r="K35" s="13"/>
      <c r="L35" s="145" t="s">
        <v>176</v>
      </c>
    </row>
    <row r="36" spans="11:12" x14ac:dyDescent="0.2">
      <c r="L36" s="145"/>
    </row>
    <row r="37" spans="11:12" x14ac:dyDescent="0.2">
      <c r="K37" s="13"/>
    </row>
  </sheetData>
  <mergeCells count="17">
    <mergeCell ref="L31:L32"/>
    <mergeCell ref="L35:L36"/>
    <mergeCell ref="B25:F30"/>
    <mergeCell ref="K4:L6"/>
    <mergeCell ref="L18:L19"/>
    <mergeCell ref="L20:L21"/>
    <mergeCell ref="L26:L27"/>
    <mergeCell ref="L29:L30"/>
    <mergeCell ref="C19:F19"/>
    <mergeCell ref="C20:F20"/>
    <mergeCell ref="C21:F21"/>
    <mergeCell ref="C22:F22"/>
    <mergeCell ref="B2:D2"/>
    <mergeCell ref="B3:D3"/>
    <mergeCell ref="B5:I5"/>
    <mergeCell ref="B4:I4"/>
    <mergeCell ref="B17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9032-2D49-4835-AE82-330FA2F6C328}">
  <dimension ref="B1:L37"/>
  <sheetViews>
    <sheetView workbookViewId="0">
      <selection activeCell="I25" sqref="I25"/>
    </sheetView>
  </sheetViews>
  <sheetFormatPr defaultRowHeight="14.25" x14ac:dyDescent="0.2"/>
  <cols>
    <col min="1" max="1" width="0.42578125" style="1" customWidth="1"/>
    <col min="2" max="2" width="16.7109375" style="1" customWidth="1"/>
    <col min="3" max="3" width="8.7109375" style="1" customWidth="1"/>
    <col min="4" max="5" width="11.7109375" style="1" customWidth="1"/>
    <col min="6" max="7" width="8.7109375" style="1" customWidth="1"/>
    <col min="8" max="8" width="10" style="1" customWidth="1"/>
    <col min="9" max="9" width="10.140625" style="1" customWidth="1"/>
    <col min="10" max="10" width="9.140625" style="1"/>
    <col min="11" max="11" width="15.5703125" style="1" customWidth="1"/>
    <col min="12" max="12" width="114.85546875" style="1" customWidth="1"/>
    <col min="13" max="16384" width="9.140625" style="1"/>
  </cols>
  <sheetData>
    <row r="1" spans="2:12" ht="3" customHeight="1" x14ac:dyDescent="0.2"/>
    <row r="2" spans="2:12" ht="15" customHeight="1" x14ac:dyDescent="0.2">
      <c r="B2" s="133" t="s">
        <v>73</v>
      </c>
      <c r="C2" s="133"/>
      <c r="D2" s="133"/>
      <c r="E2" s="110">
        <v>2021</v>
      </c>
    </row>
    <row r="3" spans="2:12" ht="15" customHeight="1" thickBot="1" x14ac:dyDescent="0.25">
      <c r="B3" s="134" t="s">
        <v>74</v>
      </c>
      <c r="C3" s="134"/>
      <c r="D3" s="134"/>
      <c r="E3" s="111">
        <v>2022</v>
      </c>
    </row>
    <row r="4" spans="2:12" ht="18" x14ac:dyDescent="0.25">
      <c r="B4" s="139" t="s">
        <v>2</v>
      </c>
      <c r="C4" s="140"/>
      <c r="D4" s="140"/>
      <c r="E4" s="140"/>
      <c r="F4" s="140"/>
      <c r="G4" s="140"/>
      <c r="H4" s="140"/>
      <c r="I4" s="141"/>
      <c r="K4" s="146" t="s">
        <v>19</v>
      </c>
      <c r="L4" s="147"/>
    </row>
    <row r="5" spans="2:12" s="2" customFormat="1" ht="6" customHeight="1" x14ac:dyDescent="0.25">
      <c r="B5" s="142"/>
      <c r="C5" s="143"/>
      <c r="D5" s="143"/>
      <c r="E5" s="143"/>
      <c r="F5" s="143"/>
      <c r="G5" s="143"/>
      <c r="H5" s="143"/>
      <c r="I5" s="144"/>
      <c r="K5" s="148"/>
      <c r="L5" s="149"/>
    </row>
    <row r="6" spans="2:12" ht="66.95" customHeight="1" thickBot="1" x14ac:dyDescent="0.25">
      <c r="B6" s="3" t="s">
        <v>0</v>
      </c>
      <c r="C6" s="104" t="s">
        <v>76</v>
      </c>
      <c r="D6" s="105" t="s">
        <v>79</v>
      </c>
      <c r="E6" s="105" t="s">
        <v>80</v>
      </c>
      <c r="F6" s="106" t="s">
        <v>75</v>
      </c>
      <c r="G6" s="106" t="s">
        <v>72</v>
      </c>
      <c r="H6" s="106" t="s">
        <v>77</v>
      </c>
      <c r="I6" s="107" t="s">
        <v>78</v>
      </c>
      <c r="K6" s="150"/>
      <c r="L6" s="151"/>
    </row>
    <row r="7" spans="2:12" x14ac:dyDescent="0.2">
      <c r="B7" s="4" t="s">
        <v>21</v>
      </c>
      <c r="C7" s="95">
        <f>NETWORKDAYS(DATE($E$2,8,16),DATE($E$2,9,15))</f>
        <v>23</v>
      </c>
      <c r="D7" s="130">
        <f>DATE($E$2,8,16)</f>
        <v>44424</v>
      </c>
      <c r="E7" s="130">
        <f>DATE($E$2,9,15)</f>
        <v>44454</v>
      </c>
      <c r="F7" s="89">
        <f>NETWORKDAYS(D7, E7)</f>
        <v>23</v>
      </c>
      <c r="G7" s="91">
        <v>1</v>
      </c>
      <c r="H7" s="5">
        <f>11.56*G7/C7*F7</f>
        <v>11.56</v>
      </c>
      <c r="I7" s="6">
        <f>H7</f>
        <v>11.56</v>
      </c>
      <c r="K7" s="7" t="s">
        <v>3</v>
      </c>
      <c r="L7" s="1" t="s">
        <v>95</v>
      </c>
    </row>
    <row r="8" spans="2:12" x14ac:dyDescent="0.2">
      <c r="B8" s="4" t="s">
        <v>22</v>
      </c>
      <c r="C8" s="95">
        <f>NETWORKDAYS(DATE($E$2,9,16),DATE($E$2,10,15))</f>
        <v>22</v>
      </c>
      <c r="D8" s="130">
        <f>DATE($E$2,9,16)</f>
        <v>44455</v>
      </c>
      <c r="E8" s="130">
        <f>DATE($E$2,10,15)</f>
        <v>44484</v>
      </c>
      <c r="F8" s="89">
        <f t="shared" ref="F8:F15" si="0">NETWORKDAYS(D8, E8)</f>
        <v>22</v>
      </c>
      <c r="G8" s="91">
        <v>1</v>
      </c>
      <c r="H8" s="5">
        <f t="shared" ref="H8:H15" si="1">11.56*G8/C8*F8</f>
        <v>11.56</v>
      </c>
      <c r="I8" s="6">
        <f>H8+I7</f>
        <v>23.12</v>
      </c>
      <c r="K8" s="7"/>
      <c r="L8" s="94" t="s">
        <v>86</v>
      </c>
    </row>
    <row r="9" spans="2:12" x14ac:dyDescent="0.2">
      <c r="B9" s="4" t="s">
        <v>23</v>
      </c>
      <c r="C9" s="95">
        <f>NETWORKDAYS(DATE(E$2,10,16),DATE($E$2,11,15))</f>
        <v>21</v>
      </c>
      <c r="D9" s="130">
        <f>DATE($E$2,10,16)</f>
        <v>44485</v>
      </c>
      <c r="E9" s="130">
        <f>DATE($E$2,11,15)</f>
        <v>44515</v>
      </c>
      <c r="F9" s="89">
        <f t="shared" si="0"/>
        <v>21</v>
      </c>
      <c r="G9" s="91">
        <v>1</v>
      </c>
      <c r="H9" s="5">
        <f t="shared" si="1"/>
        <v>11.559999999999999</v>
      </c>
      <c r="I9" s="6">
        <f t="shared" ref="I9:I15" si="2">H9+I8</f>
        <v>34.68</v>
      </c>
      <c r="K9" s="7"/>
      <c r="L9" s="94"/>
    </row>
    <row r="10" spans="2:12" x14ac:dyDescent="0.2">
      <c r="B10" s="25" t="s">
        <v>24</v>
      </c>
      <c r="C10" s="95">
        <f>NETWORKDAYS(DATE($E$2,11,16),DATE($E$2,12,15))</f>
        <v>22</v>
      </c>
      <c r="D10" s="130">
        <f>DATE($E$2,11,16)</f>
        <v>44516</v>
      </c>
      <c r="E10" s="130">
        <f>DATE($E$2,12,15)</f>
        <v>44545</v>
      </c>
      <c r="F10" s="89">
        <f t="shared" si="0"/>
        <v>22</v>
      </c>
      <c r="G10" s="91">
        <v>1</v>
      </c>
      <c r="H10" s="5">
        <f t="shared" si="1"/>
        <v>11.56</v>
      </c>
      <c r="I10" s="6">
        <f t="shared" si="2"/>
        <v>46.24</v>
      </c>
      <c r="K10" s="7" t="s">
        <v>6</v>
      </c>
      <c r="L10" s="1" t="s">
        <v>96</v>
      </c>
    </row>
    <row r="11" spans="2:12" x14ac:dyDescent="0.2">
      <c r="B11" s="25" t="s">
        <v>25</v>
      </c>
      <c r="C11" s="95">
        <f>NETWORKDAYS(DATE($E$2,12,16),DATE($E$3,1,15))</f>
        <v>22</v>
      </c>
      <c r="D11" s="130">
        <f>DATE($E$2,12,16)</f>
        <v>44546</v>
      </c>
      <c r="E11" s="130">
        <f>DATE($E$3,1,15)</f>
        <v>44576</v>
      </c>
      <c r="F11" s="89">
        <f t="shared" si="0"/>
        <v>22</v>
      </c>
      <c r="G11" s="91">
        <v>1</v>
      </c>
      <c r="H11" s="5">
        <f t="shared" si="1"/>
        <v>11.56</v>
      </c>
      <c r="I11" s="6">
        <f t="shared" si="2"/>
        <v>57.800000000000004</v>
      </c>
      <c r="K11" s="7"/>
      <c r="L11" s="94" t="s">
        <v>87</v>
      </c>
    </row>
    <row r="12" spans="2:12" x14ac:dyDescent="0.2">
      <c r="B12" s="25" t="s">
        <v>26</v>
      </c>
      <c r="C12" s="95">
        <f>NETWORKDAYS(DATE($E$3,1,16),DATE($E$3,2,15))</f>
        <v>22</v>
      </c>
      <c r="D12" s="130">
        <f>DATE($E$3,1,16)</f>
        <v>44577</v>
      </c>
      <c r="E12" s="130">
        <f>DATE($E$3,2,15)</f>
        <v>44607</v>
      </c>
      <c r="F12" s="89">
        <f t="shared" si="0"/>
        <v>22</v>
      </c>
      <c r="G12" s="91">
        <v>1</v>
      </c>
      <c r="H12" s="5">
        <f t="shared" si="1"/>
        <v>11.56</v>
      </c>
      <c r="I12" s="6">
        <f t="shared" si="2"/>
        <v>69.36</v>
      </c>
      <c r="K12" s="7"/>
      <c r="L12" s="94"/>
    </row>
    <row r="13" spans="2:12" x14ac:dyDescent="0.2">
      <c r="B13" s="8" t="s">
        <v>27</v>
      </c>
      <c r="C13" s="95">
        <f>NETWORKDAYS(DATE($E$3,2,16),DATE($E$3,3,15))</f>
        <v>20</v>
      </c>
      <c r="D13" s="130">
        <f>DATE($E$3,2,16)</f>
        <v>44608</v>
      </c>
      <c r="E13" s="130">
        <f>DATE($E$3,3,15)</f>
        <v>44635</v>
      </c>
      <c r="F13" s="89">
        <f t="shared" si="0"/>
        <v>20</v>
      </c>
      <c r="G13" s="91">
        <v>1</v>
      </c>
      <c r="H13" s="5">
        <f t="shared" si="1"/>
        <v>11.560000000000002</v>
      </c>
      <c r="I13" s="6">
        <f t="shared" si="2"/>
        <v>80.92</v>
      </c>
      <c r="K13" s="7" t="s">
        <v>4</v>
      </c>
      <c r="L13" s="1" t="s">
        <v>88</v>
      </c>
    </row>
    <row r="14" spans="2:12" x14ac:dyDescent="0.2">
      <c r="B14" s="8" t="s">
        <v>28</v>
      </c>
      <c r="C14" s="95">
        <f>NETWORKDAYS(DATE($E$3,3,16),DATE($E$3,4,15))</f>
        <v>23</v>
      </c>
      <c r="D14" s="130">
        <f>DATE($E$3,3,16)</f>
        <v>44636</v>
      </c>
      <c r="E14" s="130">
        <f>DATE($E$3,4,15)</f>
        <v>44666</v>
      </c>
      <c r="F14" s="89">
        <f t="shared" si="0"/>
        <v>23</v>
      </c>
      <c r="G14" s="91">
        <v>1</v>
      </c>
      <c r="H14" s="5">
        <f t="shared" si="1"/>
        <v>11.56</v>
      </c>
      <c r="I14" s="6">
        <f t="shared" si="2"/>
        <v>92.48</v>
      </c>
      <c r="K14" s="7"/>
      <c r="L14" s="108" t="s">
        <v>81</v>
      </c>
    </row>
    <row r="15" spans="2:12" ht="15" thickBot="1" x14ac:dyDescent="0.25">
      <c r="B15" s="93" t="s">
        <v>29</v>
      </c>
      <c r="C15" s="96">
        <f>NETWORKDAYS(DATE($E$3,4,16),DATE($E$3,5,15))</f>
        <v>20</v>
      </c>
      <c r="D15" s="132">
        <f>DATE($E$3,4,16)</f>
        <v>44667</v>
      </c>
      <c r="E15" s="132">
        <f>DATE($E$3,5,15)</f>
        <v>44696</v>
      </c>
      <c r="F15" s="90">
        <f t="shared" si="0"/>
        <v>20</v>
      </c>
      <c r="G15" s="92">
        <v>1</v>
      </c>
      <c r="H15" s="15">
        <f t="shared" si="1"/>
        <v>11.560000000000002</v>
      </c>
      <c r="I15" s="16">
        <f t="shared" si="2"/>
        <v>104.04</v>
      </c>
      <c r="K15" s="7"/>
      <c r="L15" s="9" t="s">
        <v>82</v>
      </c>
    </row>
    <row r="16" spans="2:12" ht="15" thickBot="1" x14ac:dyDescent="0.25">
      <c r="H16" s="17"/>
      <c r="K16" s="7"/>
      <c r="L16" s="9" t="s">
        <v>83</v>
      </c>
    </row>
    <row r="17" spans="2:12" ht="18" x14ac:dyDescent="0.25">
      <c r="B17" s="161" t="s">
        <v>17</v>
      </c>
      <c r="C17" s="162"/>
      <c r="D17" s="162"/>
      <c r="E17" s="162"/>
      <c r="F17" s="163"/>
      <c r="G17" s="27"/>
      <c r="H17" s="85"/>
      <c r="K17" s="7"/>
      <c r="L17" s="9"/>
    </row>
    <row r="18" spans="2:12" x14ac:dyDescent="0.2">
      <c r="B18" s="20" t="s">
        <v>18</v>
      </c>
      <c r="C18" s="19"/>
      <c r="D18" s="19"/>
      <c r="E18" s="19"/>
      <c r="F18" s="21"/>
      <c r="G18" s="88"/>
      <c r="H18" s="86"/>
      <c r="K18" s="13" t="s">
        <v>5</v>
      </c>
      <c r="L18" s="164" t="s">
        <v>97</v>
      </c>
    </row>
    <row r="19" spans="2:12" x14ac:dyDescent="0.2">
      <c r="B19" s="22" t="s">
        <v>9</v>
      </c>
      <c r="C19" s="135" t="s">
        <v>14</v>
      </c>
      <c r="D19" s="135"/>
      <c r="E19" s="135"/>
      <c r="F19" s="136"/>
      <c r="G19" s="87"/>
      <c r="H19" s="2"/>
      <c r="K19" s="13"/>
      <c r="L19" s="164"/>
    </row>
    <row r="20" spans="2:12" x14ac:dyDescent="0.2">
      <c r="B20" s="26" t="s">
        <v>10</v>
      </c>
      <c r="C20" s="135" t="s">
        <v>13</v>
      </c>
      <c r="D20" s="135"/>
      <c r="E20" s="135"/>
      <c r="F20" s="136"/>
      <c r="G20" s="87"/>
      <c r="H20" s="2"/>
      <c r="I20" s="18"/>
      <c r="K20" s="13"/>
      <c r="L20" s="165" t="s">
        <v>90</v>
      </c>
    </row>
    <row r="21" spans="2:12" x14ac:dyDescent="0.2">
      <c r="B21" s="23" t="s">
        <v>11</v>
      </c>
      <c r="C21" s="135" t="s">
        <v>15</v>
      </c>
      <c r="D21" s="135"/>
      <c r="E21" s="135"/>
      <c r="F21" s="136"/>
      <c r="G21" s="87"/>
      <c r="H21" s="2"/>
      <c r="I21" s="18"/>
      <c r="K21" s="13"/>
      <c r="L21" s="165"/>
    </row>
    <row r="22" spans="2:12" ht="15" thickBot="1" x14ac:dyDescent="0.25">
      <c r="B22" s="24" t="s">
        <v>12</v>
      </c>
      <c r="C22" s="137" t="s">
        <v>16</v>
      </c>
      <c r="D22" s="137"/>
      <c r="E22" s="137"/>
      <c r="F22" s="138"/>
      <c r="G22" s="87"/>
      <c r="H22" s="2"/>
      <c r="I22" s="18"/>
      <c r="K22" s="7"/>
      <c r="L22" s="9"/>
    </row>
    <row r="23" spans="2:12" x14ac:dyDescent="0.2">
      <c r="K23" s="7" t="s">
        <v>7</v>
      </c>
      <c r="L23" s="1" t="s">
        <v>89</v>
      </c>
    </row>
    <row r="24" spans="2:12" ht="15" thickBot="1" x14ac:dyDescent="0.25">
      <c r="K24" s="10"/>
      <c r="L24" s="9" t="s">
        <v>91</v>
      </c>
    </row>
    <row r="25" spans="2:12" ht="15" thickTop="1" x14ac:dyDescent="0.2">
      <c r="B25" s="152" t="s">
        <v>94</v>
      </c>
      <c r="C25" s="153"/>
      <c r="D25" s="153"/>
      <c r="E25" s="153"/>
      <c r="F25" s="154"/>
      <c r="K25" s="10"/>
    </row>
    <row r="26" spans="2:12" x14ac:dyDescent="0.2">
      <c r="B26" s="155"/>
      <c r="C26" s="156"/>
      <c r="D26" s="156"/>
      <c r="E26" s="156"/>
      <c r="F26" s="157"/>
      <c r="K26" s="13" t="s">
        <v>8</v>
      </c>
      <c r="L26" s="164" t="s">
        <v>93</v>
      </c>
    </row>
    <row r="27" spans="2:12" x14ac:dyDescent="0.2">
      <c r="B27" s="155"/>
      <c r="C27" s="156"/>
      <c r="D27" s="156"/>
      <c r="E27" s="156"/>
      <c r="F27" s="157"/>
      <c r="K27" s="13"/>
      <c r="L27" s="164"/>
    </row>
    <row r="28" spans="2:12" x14ac:dyDescent="0.2">
      <c r="B28" s="155"/>
      <c r="C28" s="156"/>
      <c r="D28" s="156"/>
      <c r="E28" s="156"/>
      <c r="F28" s="157"/>
    </row>
    <row r="29" spans="2:12" x14ac:dyDescent="0.2">
      <c r="B29" s="155"/>
      <c r="C29" s="156"/>
      <c r="D29" s="156"/>
      <c r="E29" s="156"/>
      <c r="F29" s="157"/>
      <c r="K29" s="13" t="s">
        <v>84</v>
      </c>
      <c r="L29" s="164" t="s">
        <v>92</v>
      </c>
    </row>
    <row r="30" spans="2:12" ht="15" thickBot="1" x14ac:dyDescent="0.25">
      <c r="B30" s="158"/>
      <c r="C30" s="159"/>
      <c r="D30" s="159"/>
      <c r="E30" s="159"/>
      <c r="F30" s="160"/>
      <c r="K30" s="13"/>
      <c r="L30" s="164"/>
    </row>
    <row r="31" spans="2:12" ht="15" thickTop="1" x14ac:dyDescent="0.2">
      <c r="L31" s="145" t="s">
        <v>179</v>
      </c>
    </row>
    <row r="32" spans="2:12" x14ac:dyDescent="0.2">
      <c r="L32" s="145"/>
    </row>
    <row r="34" spans="11:12" ht="28.5" x14ac:dyDescent="0.2">
      <c r="K34" s="13" t="s">
        <v>85</v>
      </c>
      <c r="L34" s="109" t="s">
        <v>99</v>
      </c>
    </row>
    <row r="35" spans="11:12" x14ac:dyDescent="0.2">
      <c r="K35" s="13"/>
      <c r="L35" s="145" t="s">
        <v>180</v>
      </c>
    </row>
    <row r="36" spans="11:12" x14ac:dyDescent="0.2">
      <c r="L36" s="145"/>
    </row>
    <row r="37" spans="11:12" x14ac:dyDescent="0.2">
      <c r="K37" s="13"/>
    </row>
  </sheetData>
  <mergeCells count="17">
    <mergeCell ref="L31:L32"/>
    <mergeCell ref="L35:L36"/>
    <mergeCell ref="B25:F30"/>
    <mergeCell ref="K4:L6"/>
    <mergeCell ref="L18:L19"/>
    <mergeCell ref="L20:L21"/>
    <mergeCell ref="L26:L27"/>
    <mergeCell ref="L29:L30"/>
    <mergeCell ref="C19:F19"/>
    <mergeCell ref="C20:F20"/>
    <mergeCell ref="C21:F21"/>
    <mergeCell ref="C22:F22"/>
    <mergeCell ref="B2:D2"/>
    <mergeCell ref="B3:D3"/>
    <mergeCell ref="B5:I5"/>
    <mergeCell ref="B4:I4"/>
    <mergeCell ref="B17:F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69E7-AAD2-4513-854D-AB6F90918217}">
  <dimension ref="A1:V43"/>
  <sheetViews>
    <sheetView workbookViewId="0">
      <selection activeCell="G54" sqref="G54"/>
    </sheetView>
  </sheetViews>
  <sheetFormatPr defaultRowHeight="15" x14ac:dyDescent="0.25"/>
  <cols>
    <col min="1" max="1" width="7.85546875" style="28" customWidth="1"/>
    <col min="2" max="2" width="5.85546875" style="28" bestFit="1" customWidth="1"/>
    <col min="3" max="3" width="4.42578125" style="28" bestFit="1" customWidth="1"/>
    <col min="4" max="4" width="8.5703125" style="28" bestFit="1" customWidth="1"/>
    <col min="5" max="7" width="15.28515625" style="28" bestFit="1" customWidth="1"/>
    <col min="8" max="8" width="13.85546875" style="28" bestFit="1" customWidth="1"/>
    <col min="9" max="9" width="15.28515625" style="28" bestFit="1" customWidth="1"/>
    <col min="10" max="12" width="15.42578125" bestFit="1" customWidth="1"/>
    <col min="13" max="13" width="13.7109375" style="28" bestFit="1" customWidth="1"/>
    <col min="14" max="14" width="8.140625" bestFit="1" customWidth="1"/>
    <col min="15" max="15" width="15.28515625" style="28" bestFit="1" customWidth="1"/>
    <col min="16" max="16" width="15.42578125" bestFit="1" customWidth="1"/>
  </cols>
  <sheetData>
    <row r="1" spans="1:22" ht="15.75" thickBot="1" x14ac:dyDescent="0.3">
      <c r="A1" s="166" t="s">
        <v>66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  <c r="L1" s="167"/>
      <c r="M1" s="167"/>
      <c r="N1" s="167"/>
      <c r="O1" s="169"/>
      <c r="P1" s="170"/>
    </row>
    <row r="2" spans="1:22" s="69" customFormat="1" ht="30" x14ac:dyDescent="0.25">
      <c r="A2" s="62" t="s">
        <v>56</v>
      </c>
      <c r="B2" s="63" t="s">
        <v>65</v>
      </c>
      <c r="C2" s="63" t="s">
        <v>56</v>
      </c>
      <c r="D2" s="63" t="s">
        <v>56</v>
      </c>
      <c r="E2" s="64" t="s">
        <v>64</v>
      </c>
      <c r="F2" s="64" t="s">
        <v>63</v>
      </c>
      <c r="G2" s="64" t="s">
        <v>62</v>
      </c>
      <c r="H2" s="65" t="s">
        <v>61</v>
      </c>
      <c r="I2" s="65" t="s">
        <v>60</v>
      </c>
      <c r="J2" s="64" t="s">
        <v>59</v>
      </c>
      <c r="K2" s="65" t="s">
        <v>58</v>
      </c>
      <c r="L2" s="65" t="s">
        <v>57</v>
      </c>
      <c r="M2" s="66" t="s">
        <v>56</v>
      </c>
      <c r="N2" s="67" t="s">
        <v>40</v>
      </c>
      <c r="O2" s="68" t="s">
        <v>55</v>
      </c>
      <c r="P2" s="65" t="s">
        <v>55</v>
      </c>
    </row>
    <row r="3" spans="1:22" s="69" customFormat="1" ht="45" x14ac:dyDescent="0.25">
      <c r="A3" s="70" t="s">
        <v>54</v>
      </c>
      <c r="B3" s="71" t="s">
        <v>53</v>
      </c>
      <c r="C3" s="71" t="s">
        <v>52</v>
      </c>
      <c r="D3" s="71" t="s">
        <v>51</v>
      </c>
      <c r="E3" s="72" t="s">
        <v>44</v>
      </c>
      <c r="F3" s="72" t="s">
        <v>44</v>
      </c>
      <c r="G3" s="72" t="s">
        <v>50</v>
      </c>
      <c r="H3" s="73" t="s">
        <v>49</v>
      </c>
      <c r="I3" s="73" t="s">
        <v>48</v>
      </c>
      <c r="J3" s="72" t="s">
        <v>47</v>
      </c>
      <c r="K3" s="74" t="s">
        <v>46</v>
      </c>
      <c r="L3" s="74" t="s">
        <v>45</v>
      </c>
      <c r="M3" s="75" t="s">
        <v>44</v>
      </c>
      <c r="N3" s="76" t="s">
        <v>43</v>
      </c>
      <c r="O3" s="73" t="s">
        <v>42</v>
      </c>
      <c r="P3" s="75" t="s">
        <v>41</v>
      </c>
    </row>
    <row r="4" spans="1:22" s="30" customFormat="1" x14ac:dyDescent="0.25">
      <c r="A4" s="77">
        <v>2021</v>
      </c>
      <c r="B4" s="77"/>
      <c r="C4" s="77" t="s">
        <v>35</v>
      </c>
      <c r="D4" s="77">
        <v>1</v>
      </c>
      <c r="E4" s="78">
        <v>44178</v>
      </c>
      <c r="F4" s="78">
        <v>44191</v>
      </c>
      <c r="G4" s="78">
        <v>44176</v>
      </c>
      <c r="H4" s="78">
        <v>44174</v>
      </c>
      <c r="I4" s="78">
        <v>44183</v>
      </c>
      <c r="J4" s="78">
        <v>44192</v>
      </c>
      <c r="K4" s="78">
        <v>44193</v>
      </c>
      <c r="L4" s="78">
        <v>44194</v>
      </c>
      <c r="M4" s="78">
        <v>44202</v>
      </c>
      <c r="N4" s="77"/>
      <c r="O4" s="78">
        <v>44192</v>
      </c>
      <c r="P4" s="78">
        <v>44193</v>
      </c>
    </row>
    <row r="5" spans="1:22" s="69" customFormat="1" x14ac:dyDescent="0.25">
      <c r="A5" s="38">
        <v>2021</v>
      </c>
      <c r="B5" s="38">
        <v>23</v>
      </c>
      <c r="C5" s="38" t="s">
        <v>36</v>
      </c>
      <c r="D5" s="38">
        <v>1</v>
      </c>
      <c r="E5" s="35">
        <v>44181</v>
      </c>
      <c r="F5" s="35">
        <v>44211</v>
      </c>
      <c r="G5" s="35">
        <v>44179</v>
      </c>
      <c r="H5" s="35">
        <v>44181</v>
      </c>
      <c r="I5" s="35">
        <v>44186</v>
      </c>
      <c r="J5" s="79">
        <v>44202</v>
      </c>
      <c r="K5" s="79"/>
      <c r="L5" s="79">
        <v>44204</v>
      </c>
      <c r="M5" s="35">
        <v>44211</v>
      </c>
      <c r="N5" s="80"/>
      <c r="O5" s="35"/>
      <c r="P5" s="79"/>
      <c r="V5" s="69" t="s">
        <v>40</v>
      </c>
    </row>
    <row r="6" spans="1:22" s="69" customFormat="1" x14ac:dyDescent="0.25">
      <c r="A6" s="33">
        <v>2021</v>
      </c>
      <c r="B6" s="33"/>
      <c r="C6" s="33" t="s">
        <v>35</v>
      </c>
      <c r="D6" s="33">
        <v>2</v>
      </c>
      <c r="E6" s="31">
        <v>44192</v>
      </c>
      <c r="F6" s="31">
        <v>44205</v>
      </c>
      <c r="G6" s="31">
        <v>44200</v>
      </c>
      <c r="H6" s="31">
        <v>44187</v>
      </c>
      <c r="I6" s="31">
        <v>44200</v>
      </c>
      <c r="J6" s="81">
        <v>44206</v>
      </c>
      <c r="K6" s="81">
        <v>44208</v>
      </c>
      <c r="L6" s="81">
        <v>44209</v>
      </c>
      <c r="M6" s="31">
        <v>44216</v>
      </c>
      <c r="N6" s="82"/>
      <c r="O6" s="31">
        <v>44206</v>
      </c>
      <c r="P6" s="81">
        <v>44207</v>
      </c>
    </row>
    <row r="7" spans="1:22" s="69" customFormat="1" x14ac:dyDescent="0.25">
      <c r="A7" s="33">
        <v>2021</v>
      </c>
      <c r="B7" s="33"/>
      <c r="C7" s="33" t="s">
        <v>35</v>
      </c>
      <c r="D7" s="33">
        <v>3</v>
      </c>
      <c r="E7" s="31">
        <v>44206</v>
      </c>
      <c r="F7" s="31">
        <v>44219</v>
      </c>
      <c r="G7" s="31">
        <v>44211</v>
      </c>
      <c r="H7" s="31">
        <v>44202</v>
      </c>
      <c r="I7" s="31">
        <v>44211</v>
      </c>
      <c r="J7" s="81">
        <v>44220</v>
      </c>
      <c r="K7" s="81">
        <v>44222</v>
      </c>
      <c r="L7" s="81">
        <v>44223</v>
      </c>
      <c r="M7" s="31">
        <v>44230</v>
      </c>
      <c r="N7" s="82"/>
      <c r="O7" s="31">
        <v>44220</v>
      </c>
      <c r="P7" s="81">
        <v>44221</v>
      </c>
    </row>
    <row r="8" spans="1:22" s="69" customFormat="1" x14ac:dyDescent="0.25">
      <c r="A8" s="38">
        <v>2021</v>
      </c>
      <c r="B8" s="38">
        <v>21</v>
      </c>
      <c r="C8" s="38" t="s">
        <v>36</v>
      </c>
      <c r="D8" s="38">
        <v>2</v>
      </c>
      <c r="E8" s="35">
        <v>44212</v>
      </c>
      <c r="F8" s="35">
        <v>44242</v>
      </c>
      <c r="G8" s="35">
        <v>44223</v>
      </c>
      <c r="H8" s="35">
        <v>44210</v>
      </c>
      <c r="I8" s="35">
        <v>44221</v>
      </c>
      <c r="J8" s="79">
        <v>44234</v>
      </c>
      <c r="K8" s="79"/>
      <c r="L8" s="79">
        <v>44236</v>
      </c>
      <c r="M8" s="35">
        <v>44243</v>
      </c>
      <c r="N8" s="80"/>
      <c r="O8" s="35"/>
      <c r="P8" s="79"/>
    </row>
    <row r="9" spans="1:22" s="69" customFormat="1" x14ac:dyDescent="0.25">
      <c r="A9" s="33">
        <v>2021</v>
      </c>
      <c r="B9" s="33"/>
      <c r="C9" s="33" t="s">
        <v>35</v>
      </c>
      <c r="D9" s="33">
        <v>4</v>
      </c>
      <c r="E9" s="31">
        <v>44220</v>
      </c>
      <c r="F9" s="31">
        <v>44233</v>
      </c>
      <c r="G9" s="31">
        <v>44225</v>
      </c>
      <c r="H9" s="31">
        <v>44216</v>
      </c>
      <c r="I9" s="31">
        <v>44225</v>
      </c>
      <c r="J9" s="81">
        <v>44234</v>
      </c>
      <c r="K9" s="81">
        <v>44236</v>
      </c>
      <c r="L9" s="81">
        <v>44237</v>
      </c>
      <c r="M9" s="31">
        <v>44244</v>
      </c>
      <c r="N9" s="82"/>
      <c r="O9" s="31">
        <v>44234</v>
      </c>
      <c r="P9" s="81">
        <v>44235</v>
      </c>
    </row>
    <row r="10" spans="1:22" s="69" customFormat="1" x14ac:dyDescent="0.25">
      <c r="A10" s="33">
        <v>2021</v>
      </c>
      <c r="B10" s="33"/>
      <c r="C10" s="33" t="s">
        <v>35</v>
      </c>
      <c r="D10" s="33">
        <v>5</v>
      </c>
      <c r="E10" s="31">
        <v>44234</v>
      </c>
      <c r="F10" s="31">
        <v>44247</v>
      </c>
      <c r="G10" s="31">
        <v>44239</v>
      </c>
      <c r="H10" s="31">
        <v>44230</v>
      </c>
      <c r="I10" s="31">
        <v>44239</v>
      </c>
      <c r="J10" s="81">
        <v>44248</v>
      </c>
      <c r="K10" s="81">
        <v>44250</v>
      </c>
      <c r="L10" s="81">
        <v>44251</v>
      </c>
      <c r="M10" s="31">
        <v>44258</v>
      </c>
      <c r="N10" s="82"/>
      <c r="O10" s="31">
        <v>44248</v>
      </c>
      <c r="P10" s="81">
        <v>44249</v>
      </c>
    </row>
    <row r="11" spans="1:22" s="69" customFormat="1" x14ac:dyDescent="0.25">
      <c r="A11" s="38">
        <v>2021</v>
      </c>
      <c r="B11" s="38">
        <v>20</v>
      </c>
      <c r="C11" s="38" t="s">
        <v>36</v>
      </c>
      <c r="D11" s="38">
        <v>3</v>
      </c>
      <c r="E11" s="35">
        <v>44243</v>
      </c>
      <c r="F11" s="35">
        <v>44270</v>
      </c>
      <c r="G11" s="35">
        <v>44249</v>
      </c>
      <c r="H11" s="35">
        <v>44239</v>
      </c>
      <c r="I11" s="35">
        <v>44249</v>
      </c>
      <c r="J11" s="79">
        <v>44262</v>
      </c>
      <c r="K11" s="79"/>
      <c r="L11" s="79">
        <v>44264</v>
      </c>
      <c r="M11" s="35">
        <v>44271</v>
      </c>
      <c r="N11" s="80"/>
      <c r="O11" s="35"/>
      <c r="P11" s="79"/>
    </row>
    <row r="12" spans="1:22" s="69" customFormat="1" x14ac:dyDescent="0.25">
      <c r="A12" s="33">
        <v>2021</v>
      </c>
      <c r="B12" s="33"/>
      <c r="C12" s="33" t="s">
        <v>35</v>
      </c>
      <c r="D12" s="33">
        <v>6</v>
      </c>
      <c r="E12" s="31">
        <v>44248</v>
      </c>
      <c r="F12" s="31">
        <v>44261</v>
      </c>
      <c r="G12" s="31">
        <v>44253</v>
      </c>
      <c r="H12" s="31">
        <v>44244</v>
      </c>
      <c r="I12" s="31">
        <v>44253</v>
      </c>
      <c r="J12" s="81">
        <v>44262</v>
      </c>
      <c r="K12" s="81">
        <v>44264</v>
      </c>
      <c r="L12" s="81">
        <v>44265</v>
      </c>
      <c r="M12" s="31">
        <v>44272</v>
      </c>
      <c r="N12" s="82"/>
      <c r="O12" s="31">
        <v>44262</v>
      </c>
      <c r="P12" s="81">
        <v>44263</v>
      </c>
    </row>
    <row r="13" spans="1:22" s="69" customFormat="1" x14ac:dyDescent="0.25">
      <c r="A13" s="33">
        <v>2021</v>
      </c>
      <c r="B13" s="33"/>
      <c r="C13" s="33" t="s">
        <v>35</v>
      </c>
      <c r="D13" s="33" t="s">
        <v>39</v>
      </c>
      <c r="E13" s="31">
        <v>44262</v>
      </c>
      <c r="F13" s="31">
        <v>44275</v>
      </c>
      <c r="G13" s="31">
        <v>44267</v>
      </c>
      <c r="H13" s="31">
        <v>44258</v>
      </c>
      <c r="I13" s="31">
        <v>44267</v>
      </c>
      <c r="J13" s="81">
        <v>44276</v>
      </c>
      <c r="K13" s="81">
        <v>44278</v>
      </c>
      <c r="L13" s="81">
        <v>44279</v>
      </c>
      <c r="M13" s="31">
        <v>44286</v>
      </c>
      <c r="N13" s="82"/>
      <c r="O13" s="31">
        <v>44276</v>
      </c>
      <c r="P13" s="81">
        <v>44277</v>
      </c>
    </row>
    <row r="14" spans="1:22" s="69" customFormat="1" x14ac:dyDescent="0.25">
      <c r="A14" s="33">
        <v>2021</v>
      </c>
      <c r="B14" s="33"/>
      <c r="C14" s="33" t="s">
        <v>35</v>
      </c>
      <c r="D14" s="33">
        <v>8</v>
      </c>
      <c r="E14" s="31">
        <v>44276</v>
      </c>
      <c r="F14" s="31">
        <v>44289</v>
      </c>
      <c r="G14" s="31">
        <v>44281</v>
      </c>
      <c r="H14" s="31">
        <v>44272</v>
      </c>
      <c r="I14" s="31">
        <v>44281</v>
      </c>
      <c r="J14" s="81">
        <v>44290</v>
      </c>
      <c r="K14" s="81">
        <v>44292</v>
      </c>
      <c r="L14" s="81">
        <v>44293</v>
      </c>
      <c r="M14" s="31">
        <v>44300</v>
      </c>
      <c r="N14" s="82"/>
      <c r="O14" s="31">
        <v>44290</v>
      </c>
      <c r="P14" s="81">
        <v>44291</v>
      </c>
    </row>
    <row r="15" spans="1:22" s="69" customFormat="1" x14ac:dyDescent="0.25">
      <c r="A15" s="38">
        <v>2021</v>
      </c>
      <c r="B15" s="38">
        <v>23</v>
      </c>
      <c r="C15" s="38" t="s">
        <v>36</v>
      </c>
      <c r="D15" s="38">
        <v>4</v>
      </c>
      <c r="E15" s="35">
        <v>44271</v>
      </c>
      <c r="F15" s="35">
        <v>44301</v>
      </c>
      <c r="G15" s="35">
        <v>44285</v>
      </c>
      <c r="H15" s="35">
        <v>44270</v>
      </c>
      <c r="I15" s="35">
        <v>44279</v>
      </c>
      <c r="J15" s="79">
        <v>44293</v>
      </c>
      <c r="K15" s="79"/>
      <c r="L15" s="79">
        <v>44295</v>
      </c>
      <c r="M15" s="35">
        <v>44302</v>
      </c>
      <c r="N15" s="80"/>
      <c r="O15" s="35"/>
      <c r="P15" s="79"/>
    </row>
    <row r="16" spans="1:22" s="69" customFormat="1" x14ac:dyDescent="0.25">
      <c r="A16" s="33">
        <v>2021</v>
      </c>
      <c r="B16" s="33"/>
      <c r="C16" s="33" t="s">
        <v>35</v>
      </c>
      <c r="D16" s="33">
        <v>9</v>
      </c>
      <c r="E16" s="31">
        <v>44290</v>
      </c>
      <c r="F16" s="31">
        <v>44303</v>
      </c>
      <c r="G16" s="31">
        <v>44295</v>
      </c>
      <c r="H16" s="31">
        <v>44286</v>
      </c>
      <c r="I16" s="31">
        <v>44295</v>
      </c>
      <c r="J16" s="81">
        <v>44304</v>
      </c>
      <c r="K16" s="81">
        <v>44306</v>
      </c>
      <c r="L16" s="81">
        <v>44307</v>
      </c>
      <c r="M16" s="31">
        <v>44314</v>
      </c>
      <c r="N16" s="82"/>
      <c r="O16" s="31">
        <v>44304</v>
      </c>
      <c r="P16" s="81">
        <v>44305</v>
      </c>
    </row>
    <row r="17" spans="1:16" s="69" customFormat="1" x14ac:dyDescent="0.25">
      <c r="A17" s="33">
        <v>2021</v>
      </c>
      <c r="B17" s="33"/>
      <c r="C17" s="33" t="s">
        <v>35</v>
      </c>
      <c r="D17" s="33">
        <v>10</v>
      </c>
      <c r="E17" s="31">
        <v>44304</v>
      </c>
      <c r="F17" s="31">
        <v>44317</v>
      </c>
      <c r="G17" s="31">
        <v>44309</v>
      </c>
      <c r="H17" s="31">
        <v>44300</v>
      </c>
      <c r="I17" s="31">
        <v>44309</v>
      </c>
      <c r="J17" s="81">
        <v>44318</v>
      </c>
      <c r="K17" s="81">
        <v>44320</v>
      </c>
      <c r="L17" s="81">
        <v>44321</v>
      </c>
      <c r="M17" s="31">
        <v>44328</v>
      </c>
      <c r="N17" s="82"/>
      <c r="O17" s="31">
        <v>44318</v>
      </c>
      <c r="P17" s="81">
        <v>44319</v>
      </c>
    </row>
    <row r="18" spans="1:16" s="69" customFormat="1" x14ac:dyDescent="0.25">
      <c r="A18" s="38">
        <v>2021</v>
      </c>
      <c r="B18" s="38">
        <v>21</v>
      </c>
      <c r="C18" s="38" t="s">
        <v>36</v>
      </c>
      <c r="D18" s="38">
        <v>5</v>
      </c>
      <c r="E18" s="35">
        <v>44302</v>
      </c>
      <c r="F18" s="35">
        <v>44331</v>
      </c>
      <c r="G18" s="35">
        <v>44313</v>
      </c>
      <c r="H18" s="35">
        <v>44301</v>
      </c>
      <c r="I18" s="35">
        <v>44307</v>
      </c>
      <c r="J18" s="79">
        <v>44321</v>
      </c>
      <c r="K18" s="79"/>
      <c r="L18" s="79">
        <v>44323</v>
      </c>
      <c r="M18" s="35">
        <v>44330</v>
      </c>
      <c r="N18" s="80"/>
      <c r="O18" s="35"/>
      <c r="P18" s="79"/>
    </row>
    <row r="19" spans="1:16" s="69" customFormat="1" x14ac:dyDescent="0.25">
      <c r="A19" s="33">
        <v>2021</v>
      </c>
      <c r="B19" s="33"/>
      <c r="C19" s="33" t="s">
        <v>35</v>
      </c>
      <c r="D19" s="33">
        <v>11</v>
      </c>
      <c r="E19" s="31">
        <v>44318</v>
      </c>
      <c r="F19" s="31">
        <v>44331</v>
      </c>
      <c r="G19" s="31">
        <v>44323</v>
      </c>
      <c r="H19" s="31">
        <v>44314</v>
      </c>
      <c r="I19" s="31">
        <v>44323</v>
      </c>
      <c r="J19" s="81">
        <v>44332</v>
      </c>
      <c r="K19" s="81">
        <v>44334</v>
      </c>
      <c r="L19" s="81">
        <v>44335</v>
      </c>
      <c r="M19" s="31">
        <v>44342</v>
      </c>
      <c r="N19" s="82"/>
      <c r="O19" s="31">
        <v>44332</v>
      </c>
      <c r="P19" s="81">
        <v>44333</v>
      </c>
    </row>
    <row r="20" spans="1:16" s="30" customFormat="1" x14ac:dyDescent="0.25">
      <c r="A20" s="77">
        <v>2021</v>
      </c>
      <c r="B20" s="77"/>
      <c r="C20" s="77" t="s">
        <v>35</v>
      </c>
      <c r="D20" s="77">
        <v>12</v>
      </c>
      <c r="E20" s="78">
        <v>44332</v>
      </c>
      <c r="F20" s="78">
        <v>44345</v>
      </c>
      <c r="G20" s="78">
        <v>44337</v>
      </c>
      <c r="H20" s="78">
        <v>44328</v>
      </c>
      <c r="I20" s="78">
        <v>44337</v>
      </c>
      <c r="J20" s="78">
        <v>44346</v>
      </c>
      <c r="K20" s="78">
        <v>44349</v>
      </c>
      <c r="L20" s="78">
        <v>44350</v>
      </c>
      <c r="M20" s="78">
        <v>44356</v>
      </c>
      <c r="N20" s="77"/>
      <c r="O20" s="78">
        <v>44346</v>
      </c>
      <c r="P20" s="78">
        <v>44348</v>
      </c>
    </row>
    <row r="21" spans="1:16" s="69" customFormat="1" x14ac:dyDescent="0.25">
      <c r="A21" s="38">
        <v>2021</v>
      </c>
      <c r="B21" s="38">
        <v>22</v>
      </c>
      <c r="C21" s="38" t="s">
        <v>36</v>
      </c>
      <c r="D21" s="38">
        <v>6</v>
      </c>
      <c r="E21" s="35">
        <v>44332</v>
      </c>
      <c r="F21" s="35">
        <v>44362</v>
      </c>
      <c r="G21" s="35">
        <v>44330</v>
      </c>
      <c r="H21" s="35">
        <v>44330</v>
      </c>
      <c r="I21" s="35">
        <v>44337</v>
      </c>
      <c r="J21" s="79">
        <v>44354</v>
      </c>
      <c r="K21" s="79"/>
      <c r="L21" s="79">
        <v>44356</v>
      </c>
      <c r="M21" s="35">
        <v>44363</v>
      </c>
      <c r="N21" s="80"/>
      <c r="O21" s="35"/>
      <c r="P21" s="79"/>
    </row>
    <row r="22" spans="1:16" s="69" customFormat="1" x14ac:dyDescent="0.25">
      <c r="A22" s="33">
        <v>2021</v>
      </c>
      <c r="B22" s="33"/>
      <c r="C22" s="33" t="s">
        <v>35</v>
      </c>
      <c r="D22" s="33">
        <v>13</v>
      </c>
      <c r="E22" s="31">
        <v>44346</v>
      </c>
      <c r="F22" s="31">
        <v>44359</v>
      </c>
      <c r="G22" s="31">
        <v>44351</v>
      </c>
      <c r="H22" s="31">
        <v>44342</v>
      </c>
      <c r="I22" s="31">
        <v>44351</v>
      </c>
      <c r="J22" s="81">
        <v>44360</v>
      </c>
      <c r="K22" s="81">
        <v>44362</v>
      </c>
      <c r="L22" s="81">
        <v>44363</v>
      </c>
      <c r="M22" s="31">
        <v>44370</v>
      </c>
      <c r="N22" s="82"/>
      <c r="O22" s="31">
        <v>44360</v>
      </c>
      <c r="P22" s="81">
        <v>44361</v>
      </c>
    </row>
    <row r="23" spans="1:16" s="69" customFormat="1" x14ac:dyDescent="0.25">
      <c r="A23" s="33">
        <v>2021</v>
      </c>
      <c r="B23" s="33"/>
      <c r="C23" s="33" t="s">
        <v>35</v>
      </c>
      <c r="D23" s="33">
        <v>14</v>
      </c>
      <c r="E23" s="31">
        <v>44360</v>
      </c>
      <c r="F23" s="31">
        <v>44373</v>
      </c>
      <c r="G23" s="31">
        <v>44365</v>
      </c>
      <c r="H23" s="31">
        <v>44356</v>
      </c>
      <c r="I23" s="31">
        <v>44365</v>
      </c>
      <c r="J23" s="81">
        <v>44374</v>
      </c>
      <c r="K23" s="81">
        <v>44376</v>
      </c>
      <c r="L23" s="81">
        <v>44377</v>
      </c>
      <c r="M23" s="31">
        <v>44384</v>
      </c>
      <c r="N23" s="82"/>
      <c r="O23" s="31">
        <v>44374</v>
      </c>
      <c r="P23" s="81">
        <v>44375</v>
      </c>
    </row>
    <row r="24" spans="1:16" s="69" customFormat="1" x14ac:dyDescent="0.25">
      <c r="A24" s="38">
        <v>2021</v>
      </c>
      <c r="B24" s="38">
        <v>22</v>
      </c>
      <c r="C24" s="38" t="s">
        <v>36</v>
      </c>
      <c r="D24" s="38">
        <v>7</v>
      </c>
      <c r="E24" s="35">
        <v>44363</v>
      </c>
      <c r="F24" s="35">
        <v>44392</v>
      </c>
      <c r="G24" s="35">
        <v>44362</v>
      </c>
      <c r="H24" s="35">
        <v>44361</v>
      </c>
      <c r="I24" s="35">
        <v>44369</v>
      </c>
      <c r="J24" s="79">
        <v>44384</v>
      </c>
      <c r="K24" s="79"/>
      <c r="L24" s="79">
        <v>44386</v>
      </c>
      <c r="M24" s="35">
        <v>44393</v>
      </c>
      <c r="N24" s="80"/>
      <c r="O24" s="35"/>
      <c r="P24" s="79"/>
    </row>
    <row r="25" spans="1:16" s="69" customFormat="1" x14ac:dyDescent="0.25">
      <c r="A25" s="33">
        <v>2021</v>
      </c>
      <c r="B25" s="33"/>
      <c r="C25" s="33" t="s">
        <v>35</v>
      </c>
      <c r="D25" s="33">
        <v>15</v>
      </c>
      <c r="E25" s="31">
        <v>44374</v>
      </c>
      <c r="F25" s="31">
        <v>44387</v>
      </c>
      <c r="G25" s="31">
        <v>44379</v>
      </c>
      <c r="H25" s="31">
        <v>44370</v>
      </c>
      <c r="I25" s="31">
        <v>44379</v>
      </c>
      <c r="J25" s="81">
        <v>44388</v>
      </c>
      <c r="K25" s="81">
        <v>44390</v>
      </c>
      <c r="L25" s="81">
        <v>44391</v>
      </c>
      <c r="M25" s="31">
        <v>44398</v>
      </c>
      <c r="N25" s="82"/>
      <c r="O25" s="31">
        <v>44388</v>
      </c>
      <c r="P25" s="81">
        <v>44389</v>
      </c>
    </row>
    <row r="26" spans="1:16" s="69" customFormat="1" x14ac:dyDescent="0.25">
      <c r="A26" s="33">
        <v>2021</v>
      </c>
      <c r="B26" s="33"/>
      <c r="C26" s="33" t="s">
        <v>35</v>
      </c>
      <c r="D26" s="33">
        <v>16</v>
      </c>
      <c r="E26" s="31">
        <v>44388</v>
      </c>
      <c r="F26" s="31">
        <v>44401</v>
      </c>
      <c r="G26" s="31">
        <v>44393</v>
      </c>
      <c r="H26" s="31">
        <v>44384</v>
      </c>
      <c r="I26" s="31">
        <v>44393</v>
      </c>
      <c r="J26" s="81">
        <v>44402</v>
      </c>
      <c r="K26" s="81">
        <v>44404</v>
      </c>
      <c r="L26" s="81">
        <v>44405</v>
      </c>
      <c r="M26" s="31">
        <v>44412</v>
      </c>
      <c r="N26" s="82"/>
      <c r="O26" s="31">
        <v>44402</v>
      </c>
      <c r="P26" s="81">
        <v>44403</v>
      </c>
    </row>
    <row r="27" spans="1:16" s="29" customFormat="1" x14ac:dyDescent="0.25">
      <c r="A27" s="38">
        <v>2021</v>
      </c>
      <c r="B27" s="38">
        <v>21</v>
      </c>
      <c r="C27" s="38" t="s">
        <v>36</v>
      </c>
      <c r="D27" s="38">
        <v>8</v>
      </c>
      <c r="E27" s="35">
        <v>44393</v>
      </c>
      <c r="F27" s="35">
        <v>44423</v>
      </c>
      <c r="G27" s="35">
        <v>44398</v>
      </c>
      <c r="H27" s="35">
        <v>44392</v>
      </c>
      <c r="I27" s="35">
        <v>44399</v>
      </c>
      <c r="J27" s="35">
        <v>44413</v>
      </c>
      <c r="K27" s="35"/>
      <c r="L27" s="35">
        <v>44417</v>
      </c>
      <c r="M27" s="35">
        <v>44424</v>
      </c>
      <c r="N27" s="36"/>
      <c r="O27" s="35"/>
      <c r="P27" s="34"/>
    </row>
    <row r="28" spans="1:16" s="69" customFormat="1" x14ac:dyDescent="0.25">
      <c r="A28" s="33">
        <v>2021</v>
      </c>
      <c r="B28" s="33"/>
      <c r="C28" s="33" t="s">
        <v>35</v>
      </c>
      <c r="D28" s="33">
        <v>17</v>
      </c>
      <c r="E28" s="31">
        <v>44402</v>
      </c>
      <c r="F28" s="31">
        <v>44415</v>
      </c>
      <c r="G28" s="31">
        <v>44407</v>
      </c>
      <c r="H28" s="31">
        <v>44398</v>
      </c>
      <c r="I28" s="31">
        <v>44407</v>
      </c>
      <c r="J28" s="81">
        <v>44416</v>
      </c>
      <c r="K28" s="81">
        <v>44418</v>
      </c>
      <c r="L28" s="81">
        <v>44419</v>
      </c>
      <c r="M28" s="31">
        <v>44426</v>
      </c>
      <c r="N28" s="82"/>
      <c r="O28" s="31">
        <v>44416</v>
      </c>
      <c r="P28" s="81">
        <v>44417</v>
      </c>
    </row>
    <row r="29" spans="1:16" s="69" customFormat="1" x14ac:dyDescent="0.25">
      <c r="A29" s="33">
        <v>2021</v>
      </c>
      <c r="B29" s="33"/>
      <c r="C29" s="33" t="s">
        <v>35</v>
      </c>
      <c r="D29" s="33">
        <v>18</v>
      </c>
      <c r="E29" s="31">
        <v>44416</v>
      </c>
      <c r="F29" s="31">
        <v>44429</v>
      </c>
      <c r="G29" s="31">
        <v>44421</v>
      </c>
      <c r="H29" s="31">
        <v>44412</v>
      </c>
      <c r="I29" s="31">
        <v>44421</v>
      </c>
      <c r="J29" s="81">
        <v>44430</v>
      </c>
      <c r="K29" s="81">
        <v>44432</v>
      </c>
      <c r="L29" s="81">
        <v>44433</v>
      </c>
      <c r="M29" s="31">
        <v>44440</v>
      </c>
      <c r="N29" s="82"/>
      <c r="O29" s="31">
        <v>44430</v>
      </c>
      <c r="P29" s="81">
        <v>44431</v>
      </c>
    </row>
    <row r="30" spans="1:16" s="30" customFormat="1" x14ac:dyDescent="0.25">
      <c r="A30" s="83">
        <v>2021</v>
      </c>
      <c r="B30" s="83">
        <v>23</v>
      </c>
      <c r="C30" s="83" t="s">
        <v>36</v>
      </c>
      <c r="D30" s="83">
        <v>9</v>
      </c>
      <c r="E30" s="84">
        <v>44424</v>
      </c>
      <c r="F30" s="84">
        <v>44454</v>
      </c>
      <c r="G30" s="84">
        <v>44420</v>
      </c>
      <c r="H30" s="84">
        <v>44421</v>
      </c>
      <c r="I30" s="84">
        <v>44431</v>
      </c>
      <c r="J30" s="84">
        <v>44445</v>
      </c>
      <c r="K30" s="84"/>
      <c r="L30" s="84">
        <v>44447</v>
      </c>
      <c r="M30" s="84">
        <v>44455</v>
      </c>
      <c r="N30" s="83"/>
      <c r="O30" s="84"/>
      <c r="P30" s="84"/>
    </row>
    <row r="31" spans="1:16" s="30" customFormat="1" x14ac:dyDescent="0.25">
      <c r="A31" s="77">
        <v>2021</v>
      </c>
      <c r="B31" s="77"/>
      <c r="C31" s="77" t="s">
        <v>35</v>
      </c>
      <c r="D31" s="77">
        <v>19</v>
      </c>
      <c r="E31" s="78">
        <v>44430</v>
      </c>
      <c r="F31" s="78">
        <v>44443</v>
      </c>
      <c r="G31" s="78">
        <v>44435</v>
      </c>
      <c r="H31" s="78">
        <v>44426</v>
      </c>
      <c r="I31" s="78">
        <v>44435</v>
      </c>
      <c r="J31" s="78">
        <v>44444</v>
      </c>
      <c r="K31" s="78">
        <v>44447</v>
      </c>
      <c r="L31" s="78">
        <v>44448</v>
      </c>
      <c r="M31" s="78">
        <v>44454</v>
      </c>
      <c r="N31" s="77"/>
      <c r="O31" s="78">
        <v>44444</v>
      </c>
      <c r="P31" s="78">
        <v>44446</v>
      </c>
    </row>
    <row r="32" spans="1:16" s="69" customFormat="1" x14ac:dyDescent="0.25">
      <c r="A32" s="33">
        <v>2021</v>
      </c>
      <c r="B32" s="33"/>
      <c r="C32" s="33" t="s">
        <v>35</v>
      </c>
      <c r="D32" s="33" t="s">
        <v>38</v>
      </c>
      <c r="E32" s="31">
        <v>44444</v>
      </c>
      <c r="F32" s="31">
        <v>44457</v>
      </c>
      <c r="G32" s="31">
        <v>44449</v>
      </c>
      <c r="H32" s="31">
        <v>44440</v>
      </c>
      <c r="I32" s="31">
        <v>44449</v>
      </c>
      <c r="J32" s="81">
        <v>44458</v>
      </c>
      <c r="K32" s="81">
        <v>44460</v>
      </c>
      <c r="L32" s="81">
        <v>44461</v>
      </c>
      <c r="M32" s="31">
        <v>44468</v>
      </c>
      <c r="N32" s="82"/>
      <c r="O32" s="31">
        <v>44458</v>
      </c>
      <c r="P32" s="81">
        <v>44459</v>
      </c>
    </row>
    <row r="33" spans="1:16" s="69" customFormat="1" x14ac:dyDescent="0.25">
      <c r="A33" s="33">
        <v>2021</v>
      </c>
      <c r="B33" s="33"/>
      <c r="C33" s="33" t="s">
        <v>35</v>
      </c>
      <c r="D33" s="33">
        <v>21</v>
      </c>
      <c r="E33" s="31">
        <v>44458</v>
      </c>
      <c r="F33" s="31">
        <v>44471</v>
      </c>
      <c r="G33" s="31">
        <v>44463</v>
      </c>
      <c r="H33" s="31">
        <v>44454</v>
      </c>
      <c r="I33" s="31">
        <v>44463</v>
      </c>
      <c r="J33" s="81">
        <v>44472</v>
      </c>
      <c r="K33" s="81">
        <v>44474</v>
      </c>
      <c r="L33" s="81">
        <v>44475</v>
      </c>
      <c r="M33" s="31">
        <v>44482</v>
      </c>
      <c r="N33" s="82"/>
      <c r="O33" s="31">
        <v>44472</v>
      </c>
      <c r="P33" s="81">
        <v>44473</v>
      </c>
    </row>
    <row r="34" spans="1:16" s="69" customFormat="1" x14ac:dyDescent="0.25">
      <c r="A34" s="38">
        <v>2021</v>
      </c>
      <c r="B34" s="38">
        <v>22</v>
      </c>
      <c r="C34" s="38" t="s">
        <v>36</v>
      </c>
      <c r="D34" s="38">
        <v>10</v>
      </c>
      <c r="E34" s="35">
        <v>44455</v>
      </c>
      <c r="F34" s="35">
        <v>44484</v>
      </c>
      <c r="G34" s="35">
        <v>44461</v>
      </c>
      <c r="H34" s="35">
        <v>44454</v>
      </c>
      <c r="I34" s="35">
        <v>44461</v>
      </c>
      <c r="J34" s="79">
        <v>44475</v>
      </c>
      <c r="K34" s="79"/>
      <c r="L34" s="79">
        <v>44477</v>
      </c>
      <c r="M34" s="35">
        <v>44484</v>
      </c>
      <c r="N34" s="80" t="s">
        <v>37</v>
      </c>
      <c r="O34" s="35"/>
      <c r="P34" s="79"/>
    </row>
    <row r="35" spans="1:16" s="69" customFormat="1" x14ac:dyDescent="0.25">
      <c r="A35" s="33">
        <v>2021</v>
      </c>
      <c r="B35" s="33"/>
      <c r="C35" s="33" t="s">
        <v>35</v>
      </c>
      <c r="D35" s="33">
        <v>22</v>
      </c>
      <c r="E35" s="31">
        <v>44472</v>
      </c>
      <c r="F35" s="31">
        <v>44485</v>
      </c>
      <c r="G35" s="31">
        <v>44477</v>
      </c>
      <c r="H35" s="31">
        <v>44468</v>
      </c>
      <c r="I35" s="31">
        <v>44477</v>
      </c>
      <c r="J35" s="81">
        <v>44486</v>
      </c>
      <c r="K35" s="81">
        <v>44488</v>
      </c>
      <c r="L35" s="81">
        <v>44489</v>
      </c>
      <c r="M35" s="31">
        <v>44496</v>
      </c>
      <c r="N35" s="82"/>
      <c r="O35" s="31">
        <v>44486</v>
      </c>
      <c r="P35" s="81">
        <v>44487</v>
      </c>
    </row>
    <row r="36" spans="1:16" s="69" customFormat="1" x14ac:dyDescent="0.25">
      <c r="A36" s="33">
        <v>2021</v>
      </c>
      <c r="B36" s="33"/>
      <c r="C36" s="33" t="s">
        <v>35</v>
      </c>
      <c r="D36" s="33">
        <v>23</v>
      </c>
      <c r="E36" s="31">
        <v>44486</v>
      </c>
      <c r="F36" s="31">
        <v>44499</v>
      </c>
      <c r="G36" s="31">
        <v>44491</v>
      </c>
      <c r="H36" s="31">
        <v>44482</v>
      </c>
      <c r="I36" s="31">
        <v>44491</v>
      </c>
      <c r="J36" s="81">
        <v>44500</v>
      </c>
      <c r="K36" s="81">
        <v>44502</v>
      </c>
      <c r="L36" s="81">
        <v>44503</v>
      </c>
      <c r="M36" s="31">
        <v>44510</v>
      </c>
      <c r="N36" s="82"/>
      <c r="O36" s="31">
        <v>44500</v>
      </c>
      <c r="P36" s="81">
        <v>44501</v>
      </c>
    </row>
    <row r="37" spans="1:16" s="69" customFormat="1" x14ac:dyDescent="0.25">
      <c r="A37" s="38">
        <v>2021</v>
      </c>
      <c r="B37" s="38">
        <v>21</v>
      </c>
      <c r="C37" s="38" t="s">
        <v>36</v>
      </c>
      <c r="D37" s="38">
        <v>11</v>
      </c>
      <c r="E37" s="35">
        <v>44485</v>
      </c>
      <c r="F37" s="35">
        <v>44515</v>
      </c>
      <c r="G37" s="35">
        <v>44498</v>
      </c>
      <c r="H37" s="35">
        <v>44484</v>
      </c>
      <c r="I37" s="35">
        <v>44494</v>
      </c>
      <c r="J37" s="79">
        <v>44507</v>
      </c>
      <c r="K37" s="79"/>
      <c r="L37" s="79">
        <v>44509</v>
      </c>
      <c r="M37" s="35">
        <v>44516</v>
      </c>
      <c r="N37" s="80" t="s">
        <v>37</v>
      </c>
      <c r="O37" s="35"/>
      <c r="P37" s="79"/>
    </row>
    <row r="38" spans="1:16" s="69" customFormat="1" x14ac:dyDescent="0.25">
      <c r="A38" s="33">
        <v>2021</v>
      </c>
      <c r="B38" s="33"/>
      <c r="C38" s="33" t="s">
        <v>35</v>
      </c>
      <c r="D38" s="33">
        <v>24</v>
      </c>
      <c r="E38" s="31">
        <v>44500</v>
      </c>
      <c r="F38" s="31">
        <v>44513</v>
      </c>
      <c r="G38" s="31">
        <v>44505</v>
      </c>
      <c r="H38" s="31">
        <v>44496</v>
      </c>
      <c r="I38" s="31">
        <v>44505</v>
      </c>
      <c r="J38" s="81">
        <v>44514</v>
      </c>
      <c r="K38" s="81">
        <v>44516</v>
      </c>
      <c r="L38" s="81">
        <v>44517</v>
      </c>
      <c r="M38" s="31">
        <v>44524</v>
      </c>
      <c r="N38" s="82"/>
      <c r="O38" s="31">
        <v>44514</v>
      </c>
      <c r="P38" s="81">
        <v>44515</v>
      </c>
    </row>
    <row r="39" spans="1:16" s="69" customFormat="1" x14ac:dyDescent="0.25">
      <c r="A39" s="33">
        <v>2021</v>
      </c>
      <c r="B39" s="33"/>
      <c r="C39" s="33" t="s">
        <v>35</v>
      </c>
      <c r="D39" s="33">
        <v>25</v>
      </c>
      <c r="E39" s="31">
        <v>44514</v>
      </c>
      <c r="F39" s="31">
        <v>44527</v>
      </c>
      <c r="G39" s="31">
        <v>44519</v>
      </c>
      <c r="H39" s="31">
        <v>44510</v>
      </c>
      <c r="I39" s="31">
        <v>44519</v>
      </c>
      <c r="J39" s="81">
        <v>44528</v>
      </c>
      <c r="K39" s="81">
        <v>44530</v>
      </c>
      <c r="L39" s="81">
        <v>44531</v>
      </c>
      <c r="M39" s="31">
        <v>44538</v>
      </c>
      <c r="N39" s="82"/>
      <c r="O39" s="31">
        <v>44528</v>
      </c>
      <c r="P39" s="81">
        <v>44529</v>
      </c>
    </row>
    <row r="40" spans="1:16" s="29" customFormat="1" x14ac:dyDescent="0.25">
      <c r="A40" s="38">
        <v>2021</v>
      </c>
      <c r="B40" s="38">
        <v>22</v>
      </c>
      <c r="C40" s="38" t="s">
        <v>36</v>
      </c>
      <c r="D40" s="38">
        <v>12</v>
      </c>
      <c r="E40" s="35">
        <v>44516</v>
      </c>
      <c r="F40" s="35">
        <v>44545</v>
      </c>
      <c r="G40" s="35">
        <v>44524</v>
      </c>
      <c r="H40" s="35">
        <v>44515</v>
      </c>
      <c r="I40" s="35">
        <v>44519</v>
      </c>
      <c r="J40" s="37">
        <v>44536</v>
      </c>
      <c r="K40" s="37"/>
      <c r="L40" s="35">
        <v>44538</v>
      </c>
      <c r="M40" s="35">
        <v>44546</v>
      </c>
      <c r="N40" s="36"/>
      <c r="O40" s="35"/>
      <c r="P40" s="34"/>
    </row>
    <row r="41" spans="1:16" s="69" customFormat="1" x14ac:dyDescent="0.25">
      <c r="A41" s="33">
        <v>2021</v>
      </c>
      <c r="B41" s="33"/>
      <c r="C41" s="33" t="s">
        <v>35</v>
      </c>
      <c r="D41" s="33">
        <v>26</v>
      </c>
      <c r="E41" s="31">
        <v>44528</v>
      </c>
      <c r="F41" s="31">
        <v>44541</v>
      </c>
      <c r="G41" s="31">
        <v>44533</v>
      </c>
      <c r="H41" s="31">
        <v>44523</v>
      </c>
      <c r="I41" s="31">
        <v>44533</v>
      </c>
      <c r="J41" s="81">
        <v>44542</v>
      </c>
      <c r="K41" s="81">
        <v>44544</v>
      </c>
      <c r="L41" s="81">
        <v>44545</v>
      </c>
      <c r="M41" s="31">
        <v>44552</v>
      </c>
      <c r="N41" s="82"/>
      <c r="O41" s="31">
        <v>44542</v>
      </c>
      <c r="P41" s="81">
        <v>44543</v>
      </c>
    </row>
    <row r="42" spans="1:16" x14ac:dyDescent="0.25">
      <c r="A42" s="28" t="s">
        <v>34</v>
      </c>
    </row>
    <row r="43" spans="1:16" x14ac:dyDescent="0.25">
      <c r="A43" s="30" t="s">
        <v>33</v>
      </c>
      <c r="B43" s="30"/>
      <c r="C43" s="30"/>
      <c r="D43" s="30"/>
      <c r="E43" s="30"/>
      <c r="F43" s="30"/>
      <c r="G43" s="29"/>
      <c r="H43" s="29"/>
      <c r="I43" s="29"/>
      <c r="J43" s="29"/>
    </row>
  </sheetData>
  <mergeCells count="2">
    <mergeCell ref="A1:N1"/>
    <mergeCell ref="O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C1B3-EDC4-47DF-A0BC-239C7640C914}">
  <dimension ref="A1:P45"/>
  <sheetViews>
    <sheetView workbookViewId="0">
      <selection activeCell="G54" sqref="G54"/>
    </sheetView>
  </sheetViews>
  <sheetFormatPr defaultRowHeight="15" x14ac:dyDescent="0.25"/>
  <cols>
    <col min="1" max="1" width="6.42578125" customWidth="1"/>
    <col min="2" max="2" width="6.140625" customWidth="1"/>
    <col min="3" max="3" width="5.140625" customWidth="1"/>
    <col min="4" max="4" width="8.28515625" customWidth="1"/>
    <col min="5" max="6" width="12.7109375" customWidth="1"/>
    <col min="7" max="7" width="12.5703125" bestFit="1" customWidth="1"/>
    <col min="8" max="8" width="12.28515625" bestFit="1" customWidth="1"/>
    <col min="9" max="9" width="12.85546875" customWidth="1"/>
    <col min="10" max="10" width="12.42578125" customWidth="1"/>
    <col min="11" max="11" width="11.7109375" customWidth="1"/>
    <col min="12" max="12" width="11.42578125" customWidth="1"/>
    <col min="13" max="13" width="12.28515625" style="40" bestFit="1" customWidth="1"/>
    <col min="14" max="14" width="8.28515625" style="39" customWidth="1"/>
    <col min="15" max="16" width="12.28515625" bestFit="1" customWidth="1"/>
  </cols>
  <sheetData>
    <row r="1" spans="1:16" x14ac:dyDescent="0.25">
      <c r="A1" s="171" t="s">
        <v>66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  <c r="P1" s="172"/>
    </row>
    <row r="2" spans="1:16" x14ac:dyDescent="0.25">
      <c r="A2" s="61" t="s">
        <v>56</v>
      </c>
      <c r="B2" s="61" t="s">
        <v>65</v>
      </c>
      <c r="C2" s="61" t="s">
        <v>56</v>
      </c>
      <c r="D2" s="61" t="s">
        <v>56</v>
      </c>
      <c r="E2" s="58" t="s">
        <v>64</v>
      </c>
      <c r="F2" s="58" t="s">
        <v>63</v>
      </c>
      <c r="G2" s="60" t="s">
        <v>62</v>
      </c>
      <c r="H2" s="58" t="s">
        <v>61</v>
      </c>
      <c r="I2" s="58" t="s">
        <v>60</v>
      </c>
      <c r="J2" s="58" t="s">
        <v>59</v>
      </c>
      <c r="K2" s="58" t="s">
        <v>58</v>
      </c>
      <c r="L2" s="58" t="s">
        <v>57</v>
      </c>
      <c r="M2" s="58" t="s">
        <v>56</v>
      </c>
      <c r="N2" s="58" t="s">
        <v>40</v>
      </c>
      <c r="O2" s="58" t="s">
        <v>55</v>
      </c>
      <c r="P2" s="58" t="s">
        <v>55</v>
      </c>
    </row>
    <row r="3" spans="1:16" ht="39" x14ac:dyDescent="0.25">
      <c r="A3" s="61" t="s">
        <v>54</v>
      </c>
      <c r="B3" s="61" t="s">
        <v>53</v>
      </c>
      <c r="C3" s="61" t="s">
        <v>52</v>
      </c>
      <c r="D3" s="61" t="s">
        <v>51</v>
      </c>
      <c r="E3" s="58" t="s">
        <v>44</v>
      </c>
      <c r="F3" s="58" t="s">
        <v>44</v>
      </c>
      <c r="G3" s="60" t="s">
        <v>50</v>
      </c>
      <c r="H3" s="58" t="s">
        <v>49</v>
      </c>
      <c r="I3" s="58" t="s">
        <v>48</v>
      </c>
      <c r="J3" s="58" t="s">
        <v>47</v>
      </c>
      <c r="K3" s="59" t="s">
        <v>46</v>
      </c>
      <c r="L3" s="59" t="s">
        <v>45</v>
      </c>
      <c r="M3" s="58" t="s">
        <v>44</v>
      </c>
      <c r="N3" s="58" t="s">
        <v>43</v>
      </c>
      <c r="O3" s="58" t="s">
        <v>42</v>
      </c>
      <c r="P3" s="58" t="s">
        <v>41</v>
      </c>
    </row>
    <row r="4" spans="1:16" x14ac:dyDescent="0.25">
      <c r="A4" s="46">
        <v>2022</v>
      </c>
      <c r="B4" s="46"/>
      <c r="C4" s="46" t="s">
        <v>35</v>
      </c>
      <c r="D4" s="46">
        <v>1</v>
      </c>
      <c r="E4" s="45">
        <v>44542</v>
      </c>
      <c r="F4" s="45">
        <v>44555</v>
      </c>
      <c r="G4" s="45">
        <v>44540</v>
      </c>
      <c r="H4" s="45">
        <v>44538</v>
      </c>
      <c r="I4" s="45">
        <v>44547</v>
      </c>
      <c r="J4" s="45">
        <v>44556</v>
      </c>
      <c r="K4" s="45">
        <v>44558</v>
      </c>
      <c r="L4" s="45">
        <v>44559</v>
      </c>
      <c r="M4" s="45">
        <v>44566</v>
      </c>
      <c r="N4" s="32"/>
      <c r="O4" s="45">
        <v>44556</v>
      </c>
      <c r="P4" s="57">
        <v>44558</v>
      </c>
    </row>
    <row r="5" spans="1:16" x14ac:dyDescent="0.25">
      <c r="A5" s="49">
        <v>2022</v>
      </c>
      <c r="B5" s="49">
        <v>22</v>
      </c>
      <c r="C5" s="49" t="s">
        <v>36</v>
      </c>
      <c r="D5" s="49">
        <v>1</v>
      </c>
      <c r="E5" s="47">
        <v>44546</v>
      </c>
      <c r="F5" s="47">
        <v>44576</v>
      </c>
      <c r="G5" s="47">
        <v>44543</v>
      </c>
      <c r="H5" s="47">
        <v>44545</v>
      </c>
      <c r="I5" s="47">
        <v>44547</v>
      </c>
      <c r="J5" s="47">
        <v>44566</v>
      </c>
      <c r="K5" s="47"/>
      <c r="L5" s="47">
        <v>44568</v>
      </c>
      <c r="M5" s="47">
        <v>44575</v>
      </c>
      <c r="N5" s="48"/>
      <c r="O5" s="47"/>
      <c r="P5" s="47"/>
    </row>
    <row r="6" spans="1:16" x14ac:dyDescent="0.25">
      <c r="A6" s="46">
        <v>2022</v>
      </c>
      <c r="B6" s="46"/>
      <c r="C6" s="46" t="s">
        <v>35</v>
      </c>
      <c r="D6" s="46">
        <v>2</v>
      </c>
      <c r="E6" s="45">
        <v>44556</v>
      </c>
      <c r="F6" s="45">
        <v>44569</v>
      </c>
      <c r="G6" s="45">
        <v>44565</v>
      </c>
      <c r="H6" s="45">
        <v>44551</v>
      </c>
      <c r="I6" s="45">
        <v>44561</v>
      </c>
      <c r="J6" s="45">
        <v>44570</v>
      </c>
      <c r="K6" s="45">
        <v>44572</v>
      </c>
      <c r="L6" s="45">
        <v>44573</v>
      </c>
      <c r="M6" s="45">
        <v>44580</v>
      </c>
      <c r="N6" s="32"/>
      <c r="O6" s="45">
        <v>44570</v>
      </c>
      <c r="P6" s="45">
        <v>44571</v>
      </c>
    </row>
    <row r="7" spans="1:16" x14ac:dyDescent="0.25">
      <c r="A7" s="46">
        <v>2022</v>
      </c>
      <c r="B7" s="46"/>
      <c r="C7" s="46" t="s">
        <v>35</v>
      </c>
      <c r="D7" s="46">
        <v>3</v>
      </c>
      <c r="E7" s="45">
        <v>44570</v>
      </c>
      <c r="F7" s="45">
        <v>44583</v>
      </c>
      <c r="G7" s="45">
        <v>44575</v>
      </c>
      <c r="H7" s="45">
        <v>44566</v>
      </c>
      <c r="I7" s="45">
        <v>44575</v>
      </c>
      <c r="J7" s="45">
        <v>44584</v>
      </c>
      <c r="K7" s="45">
        <v>44586</v>
      </c>
      <c r="L7" s="45">
        <v>44587</v>
      </c>
      <c r="M7" s="45">
        <v>44594</v>
      </c>
      <c r="N7" s="32"/>
      <c r="O7" s="45">
        <v>44584</v>
      </c>
      <c r="P7" s="45">
        <v>44585</v>
      </c>
    </row>
    <row r="8" spans="1:16" x14ac:dyDescent="0.25">
      <c r="A8" s="49">
        <v>2022</v>
      </c>
      <c r="B8" s="49">
        <v>22</v>
      </c>
      <c r="C8" s="49" t="s">
        <v>36</v>
      </c>
      <c r="D8" s="49">
        <v>2</v>
      </c>
      <c r="E8" s="47">
        <v>44577</v>
      </c>
      <c r="F8" s="47">
        <v>44607</v>
      </c>
      <c r="G8" s="47">
        <v>44587</v>
      </c>
      <c r="H8" s="47">
        <v>44575</v>
      </c>
      <c r="I8" s="47">
        <v>44585</v>
      </c>
      <c r="J8" s="47">
        <v>44598</v>
      </c>
      <c r="K8" s="47"/>
      <c r="L8" s="47">
        <v>44600</v>
      </c>
      <c r="M8" s="47">
        <v>44608</v>
      </c>
      <c r="N8" s="48"/>
      <c r="O8" s="47"/>
      <c r="P8" s="47"/>
    </row>
    <row r="9" spans="1:16" x14ac:dyDescent="0.25">
      <c r="A9" s="46">
        <v>2022</v>
      </c>
      <c r="B9" s="46"/>
      <c r="C9" s="46" t="s">
        <v>35</v>
      </c>
      <c r="D9" s="46">
        <v>4</v>
      </c>
      <c r="E9" s="45">
        <v>44584</v>
      </c>
      <c r="F9" s="45">
        <v>44597</v>
      </c>
      <c r="G9" s="45">
        <v>44589</v>
      </c>
      <c r="H9" s="45">
        <v>44580</v>
      </c>
      <c r="I9" s="45">
        <v>44589</v>
      </c>
      <c r="J9" s="45">
        <v>44598</v>
      </c>
      <c r="K9" s="45">
        <v>44600</v>
      </c>
      <c r="L9" s="45">
        <v>44601</v>
      </c>
      <c r="M9" s="45">
        <v>44608</v>
      </c>
      <c r="N9" s="32"/>
      <c r="O9" s="45">
        <v>44598</v>
      </c>
      <c r="P9" s="45">
        <v>44599</v>
      </c>
    </row>
    <row r="10" spans="1:16" x14ac:dyDescent="0.25">
      <c r="A10" s="46">
        <v>2022</v>
      </c>
      <c r="B10" s="46"/>
      <c r="C10" s="46" t="s">
        <v>35</v>
      </c>
      <c r="D10" s="46">
        <v>5</v>
      </c>
      <c r="E10" s="45">
        <v>44598</v>
      </c>
      <c r="F10" s="45">
        <v>44611</v>
      </c>
      <c r="G10" s="45">
        <v>44603</v>
      </c>
      <c r="H10" s="45">
        <v>44594</v>
      </c>
      <c r="I10" s="45">
        <v>44603</v>
      </c>
      <c r="J10" s="45">
        <v>44612</v>
      </c>
      <c r="K10" s="45">
        <v>44614</v>
      </c>
      <c r="L10" s="45">
        <v>44615</v>
      </c>
      <c r="M10" s="45">
        <v>44622</v>
      </c>
      <c r="N10" s="32"/>
      <c r="O10" s="45">
        <v>44612</v>
      </c>
      <c r="P10" s="45">
        <v>44613</v>
      </c>
    </row>
    <row r="11" spans="1:16" x14ac:dyDescent="0.25">
      <c r="A11" s="49">
        <v>2022</v>
      </c>
      <c r="B11" s="49">
        <v>20</v>
      </c>
      <c r="C11" s="49" t="s">
        <v>36</v>
      </c>
      <c r="D11" s="49">
        <v>3</v>
      </c>
      <c r="E11" s="47">
        <v>44608</v>
      </c>
      <c r="F11" s="47">
        <v>44635</v>
      </c>
      <c r="G11" s="47">
        <v>44613</v>
      </c>
      <c r="H11" s="47">
        <v>44606</v>
      </c>
      <c r="I11" s="47">
        <v>44613</v>
      </c>
      <c r="J11" s="47">
        <v>44626</v>
      </c>
      <c r="K11" s="47"/>
      <c r="L11" s="47">
        <v>44628</v>
      </c>
      <c r="M11" s="47">
        <v>44636</v>
      </c>
      <c r="N11" s="48"/>
      <c r="O11" s="47"/>
      <c r="P11" s="47"/>
    </row>
    <row r="12" spans="1:16" x14ac:dyDescent="0.25">
      <c r="A12" s="46">
        <v>2022</v>
      </c>
      <c r="B12" s="46"/>
      <c r="C12" s="46" t="s">
        <v>35</v>
      </c>
      <c r="D12" s="46">
        <v>6</v>
      </c>
      <c r="E12" s="45">
        <v>44612</v>
      </c>
      <c r="F12" s="45">
        <v>44625</v>
      </c>
      <c r="G12" s="45">
        <v>44617</v>
      </c>
      <c r="H12" s="45">
        <v>44608</v>
      </c>
      <c r="I12" s="45">
        <v>44617</v>
      </c>
      <c r="J12" s="45">
        <v>44626</v>
      </c>
      <c r="K12" s="45">
        <v>44628</v>
      </c>
      <c r="L12" s="45">
        <v>44629</v>
      </c>
      <c r="M12" s="45">
        <v>44636</v>
      </c>
      <c r="N12" s="32"/>
      <c r="O12" s="45">
        <v>44626</v>
      </c>
      <c r="P12" s="45">
        <v>44627</v>
      </c>
    </row>
    <row r="13" spans="1:16" x14ac:dyDescent="0.25">
      <c r="A13" s="46">
        <v>2022</v>
      </c>
      <c r="B13" s="46"/>
      <c r="C13" s="46" t="s">
        <v>35</v>
      </c>
      <c r="D13" s="46" t="s">
        <v>71</v>
      </c>
      <c r="E13" s="45">
        <v>44626</v>
      </c>
      <c r="F13" s="45">
        <v>44639</v>
      </c>
      <c r="G13" s="45">
        <v>44631</v>
      </c>
      <c r="H13" s="45">
        <v>44622</v>
      </c>
      <c r="I13" s="45">
        <v>44631</v>
      </c>
      <c r="J13" s="45">
        <v>44640</v>
      </c>
      <c r="K13" s="45">
        <v>44642</v>
      </c>
      <c r="L13" s="45">
        <v>44643</v>
      </c>
      <c r="M13" s="45">
        <v>44650</v>
      </c>
      <c r="N13" s="32"/>
      <c r="O13" s="45">
        <v>44640</v>
      </c>
      <c r="P13" s="45">
        <v>44641</v>
      </c>
    </row>
    <row r="14" spans="1:16" x14ac:dyDescent="0.25">
      <c r="A14" s="49">
        <v>2022</v>
      </c>
      <c r="B14" s="49">
        <v>23</v>
      </c>
      <c r="C14" s="49" t="s">
        <v>36</v>
      </c>
      <c r="D14" s="49">
        <v>4</v>
      </c>
      <c r="E14" s="47">
        <v>44636</v>
      </c>
      <c r="F14" s="47">
        <v>44666</v>
      </c>
      <c r="G14" s="47">
        <v>44649</v>
      </c>
      <c r="H14" s="47">
        <v>44634</v>
      </c>
      <c r="I14" s="47">
        <v>44643</v>
      </c>
      <c r="J14" s="47">
        <v>44657</v>
      </c>
      <c r="K14" s="47"/>
      <c r="L14" s="47">
        <v>44659</v>
      </c>
      <c r="M14" s="47">
        <v>44666</v>
      </c>
      <c r="N14" s="48"/>
      <c r="O14" s="47"/>
      <c r="P14" s="47"/>
    </row>
    <row r="15" spans="1:16" x14ac:dyDescent="0.25">
      <c r="A15" s="46">
        <v>2022</v>
      </c>
      <c r="B15" s="46"/>
      <c r="C15" s="46" t="s">
        <v>35</v>
      </c>
      <c r="D15" s="46">
        <v>8</v>
      </c>
      <c r="E15" s="45">
        <v>44640</v>
      </c>
      <c r="F15" s="45">
        <v>44653</v>
      </c>
      <c r="G15" s="45">
        <v>44645</v>
      </c>
      <c r="H15" s="45">
        <v>44636</v>
      </c>
      <c r="I15" s="45">
        <v>44645</v>
      </c>
      <c r="J15" s="45">
        <v>44654</v>
      </c>
      <c r="K15" s="45">
        <v>44656</v>
      </c>
      <c r="L15" s="45">
        <v>44657</v>
      </c>
      <c r="M15" s="45">
        <v>44664</v>
      </c>
      <c r="N15" s="32"/>
      <c r="O15" s="45">
        <v>44654</v>
      </c>
      <c r="P15" s="45">
        <v>44655</v>
      </c>
    </row>
    <row r="16" spans="1:16" x14ac:dyDescent="0.25">
      <c r="A16" s="46">
        <v>2022</v>
      </c>
      <c r="B16" s="46"/>
      <c r="C16" s="46" t="s">
        <v>35</v>
      </c>
      <c r="D16" s="46">
        <v>9</v>
      </c>
      <c r="E16" s="45">
        <v>44654</v>
      </c>
      <c r="F16" s="45">
        <v>44667</v>
      </c>
      <c r="G16" s="45">
        <v>44659</v>
      </c>
      <c r="H16" s="45">
        <v>44650</v>
      </c>
      <c r="I16" s="45">
        <v>44659</v>
      </c>
      <c r="J16" s="45">
        <v>44668</v>
      </c>
      <c r="K16" s="45">
        <v>44670</v>
      </c>
      <c r="L16" s="45">
        <v>44671</v>
      </c>
      <c r="M16" s="45">
        <v>44678</v>
      </c>
      <c r="N16" s="32"/>
      <c r="O16" s="45">
        <v>44668</v>
      </c>
      <c r="P16" s="45">
        <v>44669</v>
      </c>
    </row>
    <row r="17" spans="1:16" x14ac:dyDescent="0.25">
      <c r="A17" s="49">
        <v>2022</v>
      </c>
      <c r="B17" s="49">
        <v>20</v>
      </c>
      <c r="C17" s="49" t="s">
        <v>36</v>
      </c>
      <c r="D17" s="49">
        <v>5</v>
      </c>
      <c r="E17" s="47">
        <v>44667</v>
      </c>
      <c r="F17" s="47">
        <v>44696</v>
      </c>
      <c r="G17" s="47">
        <v>44677</v>
      </c>
      <c r="H17" s="47">
        <v>44665</v>
      </c>
      <c r="I17" s="47">
        <v>44671</v>
      </c>
      <c r="J17" s="47">
        <v>44685</v>
      </c>
      <c r="K17" s="47"/>
      <c r="L17" s="47">
        <v>44687</v>
      </c>
      <c r="M17" s="47">
        <v>44697</v>
      </c>
      <c r="N17" s="48"/>
      <c r="O17" s="47"/>
      <c r="P17" s="47"/>
    </row>
    <row r="18" spans="1:16" x14ac:dyDescent="0.25">
      <c r="A18" s="46">
        <v>2022</v>
      </c>
      <c r="B18" s="46"/>
      <c r="C18" s="46" t="s">
        <v>35</v>
      </c>
      <c r="D18" s="46">
        <v>10</v>
      </c>
      <c r="E18" s="45">
        <v>44668</v>
      </c>
      <c r="F18" s="45">
        <v>44681</v>
      </c>
      <c r="G18" s="45">
        <v>44673</v>
      </c>
      <c r="H18" s="45">
        <v>44664</v>
      </c>
      <c r="I18" s="45">
        <v>44673</v>
      </c>
      <c r="J18" s="45">
        <v>44682</v>
      </c>
      <c r="K18" s="45">
        <v>44684</v>
      </c>
      <c r="L18" s="45">
        <v>44685</v>
      </c>
      <c r="M18" s="45">
        <v>44692</v>
      </c>
      <c r="N18" s="32"/>
      <c r="O18" s="45">
        <v>44682</v>
      </c>
      <c r="P18" s="45">
        <v>44683</v>
      </c>
    </row>
    <row r="19" spans="1:16" x14ac:dyDescent="0.25">
      <c r="A19" s="46">
        <v>2022</v>
      </c>
      <c r="B19" s="46"/>
      <c r="C19" s="46" t="s">
        <v>35</v>
      </c>
      <c r="D19" s="46">
        <v>11</v>
      </c>
      <c r="E19" s="45">
        <v>44682</v>
      </c>
      <c r="F19" s="45">
        <v>44695</v>
      </c>
      <c r="G19" s="45">
        <v>44687</v>
      </c>
      <c r="H19" s="45">
        <v>44678</v>
      </c>
      <c r="I19" s="45">
        <v>44687</v>
      </c>
      <c r="J19" s="45">
        <v>44696</v>
      </c>
      <c r="K19" s="45">
        <v>44698</v>
      </c>
      <c r="L19" s="45">
        <v>44699</v>
      </c>
      <c r="M19" s="45">
        <v>44706</v>
      </c>
      <c r="N19" s="32"/>
      <c r="O19" s="45">
        <v>44696</v>
      </c>
      <c r="P19" s="45">
        <v>44697</v>
      </c>
    </row>
    <row r="20" spans="1:16" s="53" customFormat="1" ht="17.25" x14ac:dyDescent="0.3">
      <c r="A20" s="56">
        <v>2022</v>
      </c>
      <c r="B20" s="56"/>
      <c r="C20" s="56" t="s">
        <v>35</v>
      </c>
      <c r="D20" s="56">
        <v>12</v>
      </c>
      <c r="E20" s="54">
        <v>44696</v>
      </c>
      <c r="F20" s="54">
        <v>44709</v>
      </c>
      <c r="G20" s="54">
        <v>44701</v>
      </c>
      <c r="H20" s="54">
        <v>44692</v>
      </c>
      <c r="I20" s="54">
        <v>44701</v>
      </c>
      <c r="J20" s="54">
        <v>44710</v>
      </c>
      <c r="K20" s="54">
        <v>44713</v>
      </c>
      <c r="L20" s="54">
        <v>44714</v>
      </c>
      <c r="M20" s="54">
        <v>44720</v>
      </c>
      <c r="N20" s="55"/>
      <c r="O20" s="54">
        <v>44710</v>
      </c>
      <c r="P20" s="54">
        <v>44712</v>
      </c>
    </row>
    <row r="21" spans="1:16" x14ac:dyDescent="0.25">
      <c r="A21" s="49">
        <v>2022</v>
      </c>
      <c r="B21" s="49">
        <v>23</v>
      </c>
      <c r="C21" s="49" t="s">
        <v>36</v>
      </c>
      <c r="D21" s="49">
        <v>6</v>
      </c>
      <c r="E21" s="47">
        <v>44697</v>
      </c>
      <c r="F21" s="47">
        <v>44727</v>
      </c>
      <c r="G21" s="47">
        <v>44694</v>
      </c>
      <c r="H21" s="47">
        <v>44694</v>
      </c>
      <c r="I21" s="47">
        <v>44704</v>
      </c>
      <c r="J21" s="47">
        <v>44718</v>
      </c>
      <c r="K21" s="47"/>
      <c r="L21" s="47">
        <v>44720</v>
      </c>
      <c r="M21" s="47">
        <v>44728</v>
      </c>
      <c r="N21" s="48"/>
      <c r="O21" s="47"/>
      <c r="P21" s="47"/>
    </row>
    <row r="22" spans="1:16" x14ac:dyDescent="0.25">
      <c r="A22" s="46">
        <v>2022</v>
      </c>
      <c r="B22" s="46"/>
      <c r="C22" s="46" t="s">
        <v>35</v>
      </c>
      <c r="D22" s="46">
        <v>13</v>
      </c>
      <c r="E22" s="45">
        <v>44710</v>
      </c>
      <c r="F22" s="45">
        <v>44723</v>
      </c>
      <c r="G22" s="45">
        <v>44715</v>
      </c>
      <c r="H22" s="45">
        <v>44706</v>
      </c>
      <c r="I22" s="45">
        <v>44715</v>
      </c>
      <c r="J22" s="45">
        <v>44724</v>
      </c>
      <c r="K22" s="45">
        <v>44726</v>
      </c>
      <c r="L22" s="45">
        <v>44727</v>
      </c>
      <c r="M22" s="45">
        <v>44734</v>
      </c>
      <c r="N22" s="32"/>
      <c r="O22" s="45">
        <v>44724</v>
      </c>
      <c r="P22" s="45">
        <v>44725</v>
      </c>
    </row>
    <row r="23" spans="1:16" x14ac:dyDescent="0.25">
      <c r="A23" s="46">
        <v>2022</v>
      </c>
      <c r="B23" s="46"/>
      <c r="C23" s="46" t="s">
        <v>35</v>
      </c>
      <c r="D23" s="46">
        <v>14</v>
      </c>
      <c r="E23" s="45">
        <v>44724</v>
      </c>
      <c r="F23" s="45">
        <v>44737</v>
      </c>
      <c r="G23" s="45">
        <v>44729</v>
      </c>
      <c r="H23" s="45">
        <v>44720</v>
      </c>
      <c r="I23" s="45">
        <v>44729</v>
      </c>
      <c r="J23" s="45">
        <v>44738</v>
      </c>
      <c r="K23" s="45">
        <v>44740</v>
      </c>
      <c r="L23" s="45">
        <v>44741</v>
      </c>
      <c r="M23" s="45">
        <v>44748</v>
      </c>
      <c r="N23" s="32"/>
      <c r="O23" s="45">
        <v>44738</v>
      </c>
      <c r="P23" s="45">
        <v>44739</v>
      </c>
    </row>
    <row r="24" spans="1:16" x14ac:dyDescent="0.25">
      <c r="A24" s="49">
        <v>2022</v>
      </c>
      <c r="B24" s="49">
        <v>22</v>
      </c>
      <c r="C24" s="49" t="s">
        <v>36</v>
      </c>
      <c r="D24" s="49">
        <v>7</v>
      </c>
      <c r="E24" s="47">
        <v>44728</v>
      </c>
      <c r="F24" s="47">
        <v>44757</v>
      </c>
      <c r="G24" s="47">
        <v>44726</v>
      </c>
      <c r="H24" s="47">
        <v>44726</v>
      </c>
      <c r="I24" s="47">
        <v>44733</v>
      </c>
      <c r="J24" s="47">
        <v>44748</v>
      </c>
      <c r="K24" s="47"/>
      <c r="L24" s="47">
        <v>44750</v>
      </c>
      <c r="M24" s="47">
        <v>44757</v>
      </c>
      <c r="N24" s="48"/>
      <c r="O24" s="47"/>
      <c r="P24" s="47"/>
    </row>
    <row r="25" spans="1:16" x14ac:dyDescent="0.25">
      <c r="A25" s="46">
        <v>2022</v>
      </c>
      <c r="B25" s="46"/>
      <c r="C25" s="46" t="s">
        <v>35</v>
      </c>
      <c r="D25" s="46">
        <v>15</v>
      </c>
      <c r="E25" s="45">
        <v>44738</v>
      </c>
      <c r="F25" s="45">
        <v>44751</v>
      </c>
      <c r="G25" s="45">
        <v>44743</v>
      </c>
      <c r="H25" s="45">
        <v>44734</v>
      </c>
      <c r="I25" s="45">
        <v>44743</v>
      </c>
      <c r="J25" s="45">
        <v>44752</v>
      </c>
      <c r="K25" s="45">
        <v>44754</v>
      </c>
      <c r="L25" s="45">
        <v>44755</v>
      </c>
      <c r="M25" s="45">
        <v>44762</v>
      </c>
      <c r="N25" s="32"/>
      <c r="O25" s="45">
        <v>44752</v>
      </c>
      <c r="P25" s="45">
        <v>44753</v>
      </c>
    </row>
    <row r="26" spans="1:16" x14ac:dyDescent="0.25">
      <c r="A26" s="46">
        <v>2022</v>
      </c>
      <c r="B26" s="46"/>
      <c r="C26" s="46" t="s">
        <v>35</v>
      </c>
      <c r="D26" s="46">
        <v>16</v>
      </c>
      <c r="E26" s="45">
        <v>44752</v>
      </c>
      <c r="F26" s="45">
        <v>44765</v>
      </c>
      <c r="G26" s="45">
        <v>44757</v>
      </c>
      <c r="H26" s="45">
        <v>44748</v>
      </c>
      <c r="I26" s="45">
        <v>44757</v>
      </c>
      <c r="J26" s="45">
        <v>44766</v>
      </c>
      <c r="K26" s="45">
        <v>44768</v>
      </c>
      <c r="L26" s="45">
        <v>44769</v>
      </c>
      <c r="M26" s="45">
        <v>44776</v>
      </c>
      <c r="N26" s="32"/>
      <c r="O26" s="45">
        <v>44766</v>
      </c>
      <c r="P26" s="45">
        <v>44767</v>
      </c>
    </row>
    <row r="27" spans="1:16" x14ac:dyDescent="0.25">
      <c r="A27" s="49">
        <v>2022</v>
      </c>
      <c r="B27" s="49">
        <v>21</v>
      </c>
      <c r="C27" s="49" t="s">
        <v>36</v>
      </c>
      <c r="D27" s="49">
        <v>8</v>
      </c>
      <c r="E27" s="47">
        <v>44758</v>
      </c>
      <c r="F27" s="47">
        <v>44788</v>
      </c>
      <c r="G27" s="47">
        <v>44764</v>
      </c>
      <c r="H27" s="47">
        <v>44756</v>
      </c>
      <c r="I27" s="47">
        <v>44767</v>
      </c>
      <c r="J27" s="47">
        <v>44780</v>
      </c>
      <c r="K27" s="47"/>
      <c r="L27" s="47">
        <v>44782</v>
      </c>
      <c r="M27" s="47">
        <v>44789</v>
      </c>
      <c r="N27" s="48"/>
      <c r="O27" s="47"/>
      <c r="P27" s="47"/>
    </row>
    <row r="28" spans="1:16" x14ac:dyDescent="0.25">
      <c r="A28" s="46">
        <v>2022</v>
      </c>
      <c r="B28" s="46"/>
      <c r="C28" s="46" t="s">
        <v>35</v>
      </c>
      <c r="D28" s="46">
        <v>17</v>
      </c>
      <c r="E28" s="45">
        <v>44766</v>
      </c>
      <c r="F28" s="45">
        <v>44779</v>
      </c>
      <c r="G28" s="45">
        <v>44771</v>
      </c>
      <c r="H28" s="45">
        <v>44762</v>
      </c>
      <c r="I28" s="45">
        <v>44771</v>
      </c>
      <c r="J28" s="45">
        <v>44780</v>
      </c>
      <c r="K28" s="45">
        <v>44782</v>
      </c>
      <c r="L28" s="45">
        <v>44783</v>
      </c>
      <c r="M28" s="45">
        <v>44790</v>
      </c>
      <c r="N28" s="32"/>
      <c r="O28" s="45">
        <v>44780</v>
      </c>
      <c r="P28" s="45">
        <v>44781</v>
      </c>
    </row>
    <row r="29" spans="1:16" x14ac:dyDescent="0.25">
      <c r="A29" s="46">
        <v>2022</v>
      </c>
      <c r="B29" s="46"/>
      <c r="C29" s="46" t="s">
        <v>35</v>
      </c>
      <c r="D29" s="46" t="s">
        <v>70</v>
      </c>
      <c r="E29" s="45">
        <v>44780</v>
      </c>
      <c r="F29" s="45">
        <v>44793</v>
      </c>
      <c r="G29" s="45">
        <v>44785</v>
      </c>
      <c r="H29" s="45">
        <v>44776</v>
      </c>
      <c r="I29" s="45">
        <v>44785</v>
      </c>
      <c r="J29" s="45">
        <v>44794</v>
      </c>
      <c r="K29" s="45">
        <v>44796</v>
      </c>
      <c r="L29" s="45">
        <v>44797</v>
      </c>
      <c r="M29" s="45">
        <v>44804</v>
      </c>
      <c r="N29" s="32"/>
      <c r="O29" s="45">
        <v>44794</v>
      </c>
      <c r="P29" s="45">
        <v>44795</v>
      </c>
    </row>
    <row r="30" spans="1:16" x14ac:dyDescent="0.25">
      <c r="A30" s="49">
        <v>2022</v>
      </c>
      <c r="B30" s="49">
        <v>23</v>
      </c>
      <c r="C30" s="49" t="s">
        <v>36</v>
      </c>
      <c r="D30" s="49">
        <v>9</v>
      </c>
      <c r="E30" s="47">
        <v>44789</v>
      </c>
      <c r="F30" s="47">
        <v>44819</v>
      </c>
      <c r="G30" s="47">
        <v>44785</v>
      </c>
      <c r="H30" s="47">
        <v>44785</v>
      </c>
      <c r="I30" s="47">
        <v>44795</v>
      </c>
      <c r="J30" s="47">
        <v>44811</v>
      </c>
      <c r="K30" s="47"/>
      <c r="L30" s="47">
        <v>44813</v>
      </c>
      <c r="M30" s="47">
        <v>44820</v>
      </c>
      <c r="N30" s="48"/>
      <c r="O30" s="47"/>
      <c r="P30" s="47"/>
    </row>
    <row r="31" spans="1:16" s="53" customFormat="1" ht="17.25" x14ac:dyDescent="0.3">
      <c r="A31" s="56">
        <v>2022</v>
      </c>
      <c r="B31" s="56"/>
      <c r="C31" s="56" t="s">
        <v>35</v>
      </c>
      <c r="D31" s="56">
        <v>19</v>
      </c>
      <c r="E31" s="54">
        <v>44794</v>
      </c>
      <c r="F31" s="54">
        <v>44807</v>
      </c>
      <c r="G31" s="54">
        <v>44799</v>
      </c>
      <c r="H31" s="54">
        <v>44790</v>
      </c>
      <c r="I31" s="54">
        <v>44799</v>
      </c>
      <c r="J31" s="54">
        <v>44808</v>
      </c>
      <c r="K31" s="54">
        <v>44811</v>
      </c>
      <c r="L31" s="54">
        <v>44812</v>
      </c>
      <c r="M31" s="54">
        <v>44818</v>
      </c>
      <c r="N31" s="55"/>
      <c r="O31" s="54">
        <v>44808</v>
      </c>
      <c r="P31" s="54">
        <v>44810</v>
      </c>
    </row>
    <row r="32" spans="1:16" x14ac:dyDescent="0.25">
      <c r="A32" s="46">
        <v>2022</v>
      </c>
      <c r="B32" s="46"/>
      <c r="C32" s="46" t="s">
        <v>35</v>
      </c>
      <c r="D32" s="46">
        <v>20</v>
      </c>
      <c r="E32" s="45">
        <v>44808</v>
      </c>
      <c r="F32" s="45">
        <v>44821</v>
      </c>
      <c r="G32" s="45">
        <v>44813</v>
      </c>
      <c r="H32" s="45">
        <v>44804</v>
      </c>
      <c r="I32" s="45">
        <v>44813</v>
      </c>
      <c r="J32" s="45">
        <v>44822</v>
      </c>
      <c r="K32" s="45">
        <v>44824</v>
      </c>
      <c r="L32" s="45">
        <v>44825</v>
      </c>
      <c r="M32" s="45">
        <v>44832</v>
      </c>
      <c r="N32" s="32"/>
      <c r="O32" s="45">
        <v>44822</v>
      </c>
      <c r="P32" s="45">
        <v>44823</v>
      </c>
    </row>
    <row r="33" spans="1:16" x14ac:dyDescent="0.25">
      <c r="A33" s="49">
        <v>2022</v>
      </c>
      <c r="B33" s="49">
        <v>21</v>
      </c>
      <c r="C33" s="49" t="s">
        <v>36</v>
      </c>
      <c r="D33" s="49">
        <v>10</v>
      </c>
      <c r="E33" s="47">
        <v>44820</v>
      </c>
      <c r="F33" s="47">
        <v>44849</v>
      </c>
      <c r="G33" s="47">
        <v>44825</v>
      </c>
      <c r="H33" s="47">
        <v>44818</v>
      </c>
      <c r="I33" s="47">
        <v>44825</v>
      </c>
      <c r="J33" s="47">
        <v>44839</v>
      </c>
      <c r="K33" s="47"/>
      <c r="L33" s="47">
        <v>44841</v>
      </c>
      <c r="M33" s="47">
        <v>44848</v>
      </c>
      <c r="N33" s="50" t="s">
        <v>69</v>
      </c>
      <c r="O33" s="47"/>
      <c r="P33" s="47"/>
    </row>
    <row r="34" spans="1:16" x14ac:dyDescent="0.25">
      <c r="A34" s="46">
        <v>2022</v>
      </c>
      <c r="B34" s="46"/>
      <c r="C34" s="46" t="s">
        <v>35</v>
      </c>
      <c r="D34" s="46">
        <v>21</v>
      </c>
      <c r="E34" s="45">
        <v>44822</v>
      </c>
      <c r="F34" s="45">
        <v>44835</v>
      </c>
      <c r="G34" s="45">
        <v>44827</v>
      </c>
      <c r="H34" s="45">
        <v>44818</v>
      </c>
      <c r="I34" s="45">
        <v>44827</v>
      </c>
      <c r="J34" s="45">
        <v>44836</v>
      </c>
      <c r="K34" s="45">
        <v>44838</v>
      </c>
      <c r="L34" s="45">
        <v>44839</v>
      </c>
      <c r="M34" s="45">
        <v>44846</v>
      </c>
      <c r="N34" s="52" t="s">
        <v>69</v>
      </c>
      <c r="O34" s="45">
        <v>44836</v>
      </c>
      <c r="P34" s="45">
        <v>44837</v>
      </c>
    </row>
    <row r="35" spans="1:16" x14ac:dyDescent="0.25">
      <c r="A35" s="46">
        <v>2022</v>
      </c>
      <c r="B35" s="46"/>
      <c r="C35" s="46" t="s">
        <v>35</v>
      </c>
      <c r="D35" s="46">
        <v>22</v>
      </c>
      <c r="E35" s="45">
        <v>44836</v>
      </c>
      <c r="F35" s="45">
        <v>44849</v>
      </c>
      <c r="G35" s="45">
        <v>44841</v>
      </c>
      <c r="H35" s="45">
        <v>44832</v>
      </c>
      <c r="I35" s="45">
        <v>44841</v>
      </c>
      <c r="J35" s="45">
        <v>44850</v>
      </c>
      <c r="K35" s="45">
        <v>44852</v>
      </c>
      <c r="L35" s="45">
        <v>44853</v>
      </c>
      <c r="M35" s="45">
        <v>44860</v>
      </c>
      <c r="N35" s="51"/>
      <c r="O35" s="45">
        <v>44850</v>
      </c>
      <c r="P35" s="45">
        <v>44851</v>
      </c>
    </row>
    <row r="36" spans="1:16" x14ac:dyDescent="0.25">
      <c r="A36" s="46">
        <v>2022</v>
      </c>
      <c r="B36" s="46"/>
      <c r="C36" s="46" t="s">
        <v>35</v>
      </c>
      <c r="D36" s="46">
        <v>23</v>
      </c>
      <c r="E36" s="45">
        <v>44850</v>
      </c>
      <c r="F36" s="45">
        <v>44863</v>
      </c>
      <c r="G36" s="45">
        <v>44855</v>
      </c>
      <c r="H36" s="45">
        <v>44846</v>
      </c>
      <c r="I36" s="45">
        <v>44855</v>
      </c>
      <c r="J36" s="45">
        <v>44864</v>
      </c>
      <c r="K36" s="45">
        <v>44866</v>
      </c>
      <c r="L36" s="45">
        <v>44867</v>
      </c>
      <c r="M36" s="45">
        <v>44874</v>
      </c>
      <c r="N36" s="51"/>
      <c r="O36" s="45">
        <v>44864</v>
      </c>
      <c r="P36" s="45">
        <v>44865</v>
      </c>
    </row>
    <row r="37" spans="1:16" x14ac:dyDescent="0.25">
      <c r="A37" s="49">
        <v>2022</v>
      </c>
      <c r="B37" s="49">
        <v>22</v>
      </c>
      <c r="C37" s="49" t="s">
        <v>36</v>
      </c>
      <c r="D37" s="49">
        <v>11</v>
      </c>
      <c r="E37" s="47">
        <v>44850</v>
      </c>
      <c r="F37" s="47">
        <v>44880</v>
      </c>
      <c r="G37" s="47">
        <v>44862</v>
      </c>
      <c r="H37" s="47">
        <v>44847</v>
      </c>
      <c r="I37" s="47">
        <v>44858</v>
      </c>
      <c r="J37" s="47">
        <v>44872</v>
      </c>
      <c r="K37" s="47"/>
      <c r="L37" s="47">
        <v>44874</v>
      </c>
      <c r="M37" s="47">
        <v>44881</v>
      </c>
      <c r="N37" s="50" t="s">
        <v>69</v>
      </c>
      <c r="O37" s="47"/>
      <c r="P37" s="47"/>
    </row>
    <row r="38" spans="1:16" x14ac:dyDescent="0.25">
      <c r="A38" s="46">
        <v>2022</v>
      </c>
      <c r="B38" s="46"/>
      <c r="C38" s="46" t="s">
        <v>35</v>
      </c>
      <c r="D38" s="46">
        <v>24</v>
      </c>
      <c r="E38" s="45">
        <v>44864</v>
      </c>
      <c r="F38" s="45">
        <v>44877</v>
      </c>
      <c r="G38" s="45">
        <v>44869</v>
      </c>
      <c r="H38" s="45">
        <v>44860</v>
      </c>
      <c r="I38" s="45">
        <v>44869</v>
      </c>
      <c r="J38" s="45">
        <v>44878</v>
      </c>
      <c r="K38" s="45">
        <v>44880</v>
      </c>
      <c r="L38" s="45">
        <v>44881</v>
      </c>
      <c r="M38" s="45">
        <v>44888</v>
      </c>
      <c r="N38" s="32"/>
      <c r="O38" s="45">
        <v>44878</v>
      </c>
      <c r="P38" s="45">
        <v>44879</v>
      </c>
    </row>
    <row r="39" spans="1:16" x14ac:dyDescent="0.25">
      <c r="A39" s="46">
        <v>2022</v>
      </c>
      <c r="B39" s="46"/>
      <c r="C39" s="46" t="s">
        <v>35</v>
      </c>
      <c r="D39" s="46">
        <v>25</v>
      </c>
      <c r="E39" s="45">
        <v>44878</v>
      </c>
      <c r="F39" s="45">
        <v>44891</v>
      </c>
      <c r="G39" s="45">
        <v>44883</v>
      </c>
      <c r="H39" s="45">
        <v>44874</v>
      </c>
      <c r="I39" s="45">
        <v>44883</v>
      </c>
      <c r="J39" s="45">
        <v>44892</v>
      </c>
      <c r="K39" s="45">
        <v>44894</v>
      </c>
      <c r="L39" s="45">
        <v>44895</v>
      </c>
      <c r="M39" s="45">
        <v>44902</v>
      </c>
      <c r="N39" s="32"/>
      <c r="O39" s="45">
        <v>44892</v>
      </c>
      <c r="P39" s="45">
        <v>44893</v>
      </c>
    </row>
    <row r="40" spans="1:16" x14ac:dyDescent="0.25">
      <c r="A40" s="49">
        <v>2022</v>
      </c>
      <c r="B40" s="49">
        <v>22</v>
      </c>
      <c r="C40" s="49" t="s">
        <v>36</v>
      </c>
      <c r="D40" s="49">
        <v>12</v>
      </c>
      <c r="E40" s="47">
        <v>44881</v>
      </c>
      <c r="F40" s="47">
        <v>44910</v>
      </c>
      <c r="G40" s="47">
        <v>44894</v>
      </c>
      <c r="H40" s="47">
        <v>44879</v>
      </c>
      <c r="I40" s="47">
        <v>44886</v>
      </c>
      <c r="J40" s="47">
        <v>44902</v>
      </c>
      <c r="K40" s="47"/>
      <c r="L40" s="47">
        <v>44904</v>
      </c>
      <c r="M40" s="47">
        <v>44911</v>
      </c>
      <c r="N40" s="48"/>
      <c r="O40" s="47"/>
      <c r="P40" s="47"/>
    </row>
    <row r="41" spans="1:16" x14ac:dyDescent="0.25">
      <c r="A41" s="46">
        <v>2022</v>
      </c>
      <c r="B41" s="46"/>
      <c r="C41" s="46" t="s">
        <v>35</v>
      </c>
      <c r="D41" s="46">
        <v>26</v>
      </c>
      <c r="E41" s="45">
        <v>44892</v>
      </c>
      <c r="F41" s="45">
        <v>44905</v>
      </c>
      <c r="G41" s="45">
        <v>44897</v>
      </c>
      <c r="H41" s="45">
        <v>44887</v>
      </c>
      <c r="I41" s="45">
        <v>44897</v>
      </c>
      <c r="J41" s="45">
        <v>44906</v>
      </c>
      <c r="K41" s="45">
        <v>44908</v>
      </c>
      <c r="L41" s="45">
        <v>44909</v>
      </c>
      <c r="M41" s="45">
        <v>44916</v>
      </c>
      <c r="N41" s="32"/>
      <c r="O41" s="45">
        <v>44906</v>
      </c>
      <c r="P41" s="45">
        <v>44907</v>
      </c>
    </row>
    <row r="44" spans="1:16" s="41" customFormat="1" ht="18.75" x14ac:dyDescent="0.3">
      <c r="A44" s="44" t="s">
        <v>68</v>
      </c>
      <c r="M44" s="43"/>
      <c r="N44" s="42"/>
    </row>
    <row r="45" spans="1:16" x14ac:dyDescent="0.25">
      <c r="A45" t="s">
        <v>67</v>
      </c>
    </row>
  </sheetData>
  <mergeCells count="2">
    <mergeCell ref="A1:N1"/>
    <mergeCell ref="O1:P1"/>
  </mergeCells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4FC7-1F83-4474-8C9A-A95190668034}">
  <dimension ref="B1:I18"/>
  <sheetViews>
    <sheetView workbookViewId="0">
      <selection activeCell="D24" sqref="D24"/>
    </sheetView>
  </sheetViews>
  <sheetFormatPr defaultRowHeight="15" x14ac:dyDescent="0.25"/>
  <cols>
    <col min="1" max="1" width="0.28515625" customWidth="1"/>
    <col min="2" max="2" width="11.7109375" bestFit="1" customWidth="1"/>
    <col min="3" max="3" width="45.7109375" bestFit="1" customWidth="1"/>
    <col min="4" max="5" width="17" bestFit="1" customWidth="1"/>
    <col min="6" max="6" width="24" bestFit="1" customWidth="1"/>
    <col min="7" max="7" width="4.42578125" bestFit="1" customWidth="1"/>
    <col min="8" max="8" width="15.85546875" bestFit="1" customWidth="1"/>
    <col min="9" max="9" width="10.7109375" customWidth="1"/>
  </cols>
  <sheetData>
    <row r="1" spans="2:9" ht="3" customHeight="1" x14ac:dyDescent="0.25"/>
    <row r="2" spans="2:9" x14ac:dyDescent="0.25">
      <c r="B2" s="133" t="s">
        <v>73</v>
      </c>
      <c r="C2" s="133"/>
      <c r="D2" s="133"/>
      <c r="E2" s="110">
        <v>2021</v>
      </c>
      <c r="F2" s="1"/>
      <c r="G2" s="1"/>
      <c r="H2" s="1"/>
      <c r="I2" s="1"/>
    </row>
    <row r="3" spans="2:9" ht="15.75" thickBot="1" x14ac:dyDescent="0.3">
      <c r="B3" s="134" t="s">
        <v>74</v>
      </c>
      <c r="C3" s="134"/>
      <c r="D3" s="134"/>
      <c r="E3" s="111">
        <v>2022</v>
      </c>
      <c r="F3" s="1"/>
      <c r="G3" s="1"/>
      <c r="H3" s="1"/>
      <c r="I3" s="1"/>
    </row>
    <row r="4" spans="2:9" ht="18" x14ac:dyDescent="0.25">
      <c r="B4" s="139" t="s">
        <v>20</v>
      </c>
      <c r="C4" s="140"/>
      <c r="D4" s="140"/>
      <c r="E4" s="140"/>
      <c r="F4" s="140"/>
      <c r="G4" s="140"/>
      <c r="H4" s="140"/>
      <c r="I4" s="141"/>
    </row>
    <row r="5" spans="2:9" ht="18" x14ac:dyDescent="0.25">
      <c r="B5" s="142"/>
      <c r="C5" s="143"/>
      <c r="D5" s="143"/>
      <c r="E5" s="143"/>
      <c r="F5" s="143"/>
      <c r="G5" s="143"/>
      <c r="H5" s="143"/>
      <c r="I5" s="144"/>
    </row>
    <row r="6" spans="2:9" ht="55.5" customHeight="1" thickBot="1" x14ac:dyDescent="0.3">
      <c r="B6" s="103" t="s">
        <v>0</v>
      </c>
      <c r="C6" s="104" t="s">
        <v>76</v>
      </c>
      <c r="D6" s="105" t="s">
        <v>79</v>
      </c>
      <c r="E6" s="105" t="s">
        <v>80</v>
      </c>
      <c r="F6" s="106" t="s">
        <v>75</v>
      </c>
      <c r="G6" s="106" t="s">
        <v>72</v>
      </c>
      <c r="H6" s="106" t="s">
        <v>77</v>
      </c>
      <c r="I6" s="107" t="s">
        <v>78</v>
      </c>
    </row>
    <row r="7" spans="2:9" x14ac:dyDescent="0.25">
      <c r="B7" s="97" t="s">
        <v>21</v>
      </c>
      <c r="C7" s="113" t="s">
        <v>101</v>
      </c>
      <c r="D7" s="121" t="s">
        <v>113</v>
      </c>
      <c r="E7" s="121" t="s">
        <v>125</v>
      </c>
      <c r="F7" s="124" t="s">
        <v>137</v>
      </c>
      <c r="G7" s="91">
        <v>1</v>
      </c>
      <c r="H7" s="126" t="s">
        <v>149</v>
      </c>
      <c r="I7" s="127" t="s">
        <v>151</v>
      </c>
    </row>
    <row r="8" spans="2:9" x14ac:dyDescent="0.25">
      <c r="B8" s="97" t="s">
        <v>22</v>
      </c>
      <c r="C8" s="113" t="s">
        <v>102</v>
      </c>
      <c r="D8" s="121" t="s">
        <v>114</v>
      </c>
      <c r="E8" s="121" t="s">
        <v>126</v>
      </c>
      <c r="F8" s="124" t="s">
        <v>138</v>
      </c>
      <c r="G8" s="91">
        <v>1</v>
      </c>
      <c r="H8" s="126" t="s">
        <v>152</v>
      </c>
      <c r="I8" s="127" t="s">
        <v>150</v>
      </c>
    </row>
    <row r="9" spans="2:9" x14ac:dyDescent="0.25">
      <c r="B9" s="97" t="s">
        <v>23</v>
      </c>
      <c r="C9" s="113" t="s">
        <v>103</v>
      </c>
      <c r="D9" s="121" t="s">
        <v>115</v>
      </c>
      <c r="E9" s="123" t="s">
        <v>127</v>
      </c>
      <c r="F9" s="124" t="s">
        <v>139</v>
      </c>
      <c r="G9" s="91">
        <v>1</v>
      </c>
      <c r="H9" s="126" t="s">
        <v>153</v>
      </c>
      <c r="I9" s="127" t="s">
        <v>163</v>
      </c>
    </row>
    <row r="10" spans="2:9" x14ac:dyDescent="0.25">
      <c r="B10" s="98" t="s">
        <v>24</v>
      </c>
      <c r="C10" s="113" t="s">
        <v>104</v>
      </c>
      <c r="D10" s="121" t="s">
        <v>116</v>
      </c>
      <c r="E10" s="123" t="s">
        <v>128</v>
      </c>
      <c r="F10" s="124" t="s">
        <v>140</v>
      </c>
      <c r="G10" s="91">
        <v>1</v>
      </c>
      <c r="H10" s="126" t="s">
        <v>154</v>
      </c>
      <c r="I10" s="127" t="s">
        <v>164</v>
      </c>
    </row>
    <row r="11" spans="2:9" x14ac:dyDescent="0.25">
      <c r="B11" s="98" t="s">
        <v>25</v>
      </c>
      <c r="C11" s="113" t="s">
        <v>105</v>
      </c>
      <c r="D11" s="121" t="s">
        <v>117</v>
      </c>
      <c r="E11" s="123" t="s">
        <v>129</v>
      </c>
      <c r="F11" s="124" t="s">
        <v>141</v>
      </c>
      <c r="G11" s="91">
        <v>1</v>
      </c>
      <c r="H11" s="126" t="s">
        <v>155</v>
      </c>
      <c r="I11" s="127" t="s">
        <v>165</v>
      </c>
    </row>
    <row r="12" spans="2:9" x14ac:dyDescent="0.25">
      <c r="B12" s="98" t="s">
        <v>26</v>
      </c>
      <c r="C12" s="113" t="s">
        <v>106</v>
      </c>
      <c r="D12" s="121" t="s">
        <v>118</v>
      </c>
      <c r="E12" s="123" t="s">
        <v>130</v>
      </c>
      <c r="F12" s="124" t="s">
        <v>142</v>
      </c>
      <c r="G12" s="91">
        <v>1</v>
      </c>
      <c r="H12" s="126" t="s">
        <v>156</v>
      </c>
      <c r="I12" s="127" t="s">
        <v>166</v>
      </c>
    </row>
    <row r="13" spans="2:9" x14ac:dyDescent="0.25">
      <c r="B13" s="99" t="s">
        <v>27</v>
      </c>
      <c r="C13" s="113" t="s">
        <v>107</v>
      </c>
      <c r="D13" s="121" t="s">
        <v>119</v>
      </c>
      <c r="E13" s="123" t="s">
        <v>131</v>
      </c>
      <c r="F13" s="124" t="s">
        <v>143</v>
      </c>
      <c r="G13" s="91">
        <v>1</v>
      </c>
      <c r="H13" s="126" t="s">
        <v>157</v>
      </c>
      <c r="I13" s="127" t="s">
        <v>167</v>
      </c>
    </row>
    <row r="14" spans="2:9" x14ac:dyDescent="0.25">
      <c r="B14" s="99" t="s">
        <v>28</v>
      </c>
      <c r="C14" s="113" t="s">
        <v>108</v>
      </c>
      <c r="D14" s="121" t="s">
        <v>120</v>
      </c>
      <c r="E14" s="123" t="s">
        <v>132</v>
      </c>
      <c r="F14" s="124" t="s">
        <v>144</v>
      </c>
      <c r="G14" s="91">
        <v>1</v>
      </c>
      <c r="H14" s="126" t="s">
        <v>158</v>
      </c>
      <c r="I14" s="127" t="s">
        <v>168</v>
      </c>
    </row>
    <row r="15" spans="2:9" x14ac:dyDescent="0.25">
      <c r="B15" s="99" t="s">
        <v>29</v>
      </c>
      <c r="C15" s="113" t="s">
        <v>109</v>
      </c>
      <c r="D15" s="121" t="s">
        <v>121</v>
      </c>
      <c r="E15" s="123" t="s">
        <v>133</v>
      </c>
      <c r="F15" s="124" t="s">
        <v>145</v>
      </c>
      <c r="G15" s="91">
        <v>1</v>
      </c>
      <c r="H15" s="126" t="s">
        <v>159</v>
      </c>
      <c r="I15" s="127" t="s">
        <v>169</v>
      </c>
    </row>
    <row r="16" spans="2:9" x14ac:dyDescent="0.25">
      <c r="B16" s="100" t="s">
        <v>30</v>
      </c>
      <c r="C16" s="113" t="s">
        <v>110</v>
      </c>
      <c r="D16" s="121" t="s">
        <v>122</v>
      </c>
      <c r="E16" s="123" t="s">
        <v>134</v>
      </c>
      <c r="F16" s="124" t="s">
        <v>146</v>
      </c>
      <c r="G16" s="91">
        <v>1</v>
      </c>
      <c r="H16" s="126" t="s">
        <v>160</v>
      </c>
      <c r="I16" s="127" t="s">
        <v>170</v>
      </c>
    </row>
    <row r="17" spans="2:9" x14ac:dyDescent="0.25">
      <c r="B17" s="12" t="s">
        <v>31</v>
      </c>
      <c r="C17" s="115" t="s">
        <v>111</v>
      </c>
      <c r="D17" s="121" t="s">
        <v>123</v>
      </c>
      <c r="E17" s="123" t="s">
        <v>135</v>
      </c>
      <c r="F17" s="124" t="s">
        <v>147</v>
      </c>
      <c r="G17" s="91">
        <v>1</v>
      </c>
      <c r="H17" s="126" t="s">
        <v>161</v>
      </c>
      <c r="I17" s="127" t="s">
        <v>171</v>
      </c>
    </row>
    <row r="18" spans="2:9" ht="15.75" thickBot="1" x14ac:dyDescent="0.3">
      <c r="B18" s="14" t="s">
        <v>32</v>
      </c>
      <c r="C18" s="116" t="s">
        <v>112</v>
      </c>
      <c r="D18" s="122" t="s">
        <v>124</v>
      </c>
      <c r="E18" s="122" t="s">
        <v>136</v>
      </c>
      <c r="F18" s="125" t="s">
        <v>148</v>
      </c>
      <c r="G18" s="92">
        <v>1</v>
      </c>
      <c r="H18" s="128" t="s">
        <v>162</v>
      </c>
      <c r="I18" s="129" t="s">
        <v>172</v>
      </c>
    </row>
  </sheetData>
  <mergeCells count="4">
    <mergeCell ref="B2:D2"/>
    <mergeCell ref="B3:D3"/>
    <mergeCell ref="B4:I4"/>
    <mergeCell ref="B5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5C824D5A69B4D851D5DF731789809" ma:contentTypeVersion="3" ma:contentTypeDescription="Create a new document." ma:contentTypeScope="" ma:versionID="56eaa3caccb490984c96adc423b6e8d9">
  <xsd:schema xmlns:xsd="http://www.w3.org/2001/XMLSchema" xmlns:xs="http://www.w3.org/2001/XMLSchema" xmlns:p="http://schemas.microsoft.com/office/2006/metadata/properties" xmlns:ns3="d5ce8da6-8690-4ed2-9340-92424da5c6af" targetNamespace="http://schemas.microsoft.com/office/2006/metadata/properties" ma:root="true" ma:fieldsID="e0481bb867f58ef7a750d8266e5ee883" ns3:_="">
    <xsd:import namespace="d5ce8da6-8690-4ed2-9340-92424da5c6a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e8da6-8690-4ed2-9340-92424da5c6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18830D-A3DB-4C3B-8E46-E1865DF485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3779BA-3C94-4413-A9B6-975C29E1C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ce8da6-8690-4ed2-9340-92424da5c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F6A54-BD33-41FE-A2BB-3EDF3335181A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d5ce8da6-8690-4ed2-9340-92424da5c6a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VACA</vt:lpstr>
      <vt:lpstr>SICK-12 MONTH</vt:lpstr>
      <vt:lpstr>SICN-12 MONTH</vt:lpstr>
      <vt:lpstr>SICK-9 MONTH</vt:lpstr>
      <vt:lpstr>SICN-9 MONTH</vt:lpstr>
      <vt:lpstr>2021 PAYROLL SCHEDULE</vt:lpstr>
      <vt:lpstr>2022 PAYROLL SCHEDULE</vt:lpstr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Pulleyblank, Brandi Lynn</dc:creator>
  <cp:lastModifiedBy>Lyell, Renee M</cp:lastModifiedBy>
  <dcterms:created xsi:type="dcterms:W3CDTF">2021-10-26T17:09:34Z</dcterms:created>
  <dcterms:modified xsi:type="dcterms:W3CDTF">2022-01-26T20:30:58Z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0x0101007B35C824D5A69B4D851D5DF731789809</vt:lpwstr>
  </property>
</Properties>
</file>